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429"/>
  <workbookPr codeName="ThisWorkbook" defaultThemeVersion="124226"/>
  <mc:AlternateContent xmlns:mc="http://schemas.openxmlformats.org/markup-compatibility/2006">
    <mc:Choice Requires="x15">
      <x15ac:absPath xmlns:x15ac="http://schemas.microsoft.com/office/spreadsheetml/2010/11/ac" url="G:\Purchasing\2025\Proposals\RP009-25 E911 Recording System - CW\"/>
    </mc:Choice>
  </mc:AlternateContent>
  <xr:revisionPtr revIDLastSave="0" documentId="13_ncr:1_{4BAD2C95-BE45-4BFB-AAF2-94AF4F6DB91A}" xr6:coauthVersionLast="47" xr6:coauthVersionMax="47" xr10:uidLastSave="{00000000-0000-0000-0000-000000000000}"/>
  <workbookProtection workbookAlgorithmName="SHA-512" workbookHashValue="dEIj33MFffdxrZXYMXBPAUB6Gd9HdV5WgKGEM3ZOVKhSx12NyEj6lE50hf4Wprx0pWuCldxLv87ZnnbqktS6mQ==" workbookSaltValue="xCGUZNp5dO/QeQr8EkUW+A==" workbookSpinCount="100000" lockStructure="1"/>
  <bookViews>
    <workbookView xWindow="28680" yWindow="-120" windowWidth="29040" windowHeight="15720" tabRatio="834" activeTab="4" xr2:uid="{00000000-000D-0000-FFFF-FFFF00000000}"/>
  </bookViews>
  <sheets>
    <sheet name="Functional Requirement Instruct" sheetId="14" r:id="rId1"/>
    <sheet name="Input - Blank " sheetId="20" state="hidden" r:id="rId2"/>
    <sheet name="IT Tech Functional Reqs" sheetId="5" r:id="rId3"/>
    <sheet name="Bus Functional Reqs" sheetId="1" r:id="rId4"/>
    <sheet name="Interface and Integration Reqs" sheetId="4" r:id="rId5"/>
    <sheet name="For Consideration" sheetId="17" state="hidden" r:id="rId6"/>
    <sheet name="Document Change History" sheetId="18" state="hidden" r:id="rId7"/>
    <sheet name="Donna Func  Reqs" sheetId="19" state="hidden" r:id="rId8"/>
    <sheet name="Additional Services" sheetId="13" state="hidden" r:id="rId9"/>
    <sheet name="Scoring Summary" sheetId="15" state="hidden" r:id="rId10"/>
    <sheet name="Feedback and Review" sheetId="16" state="hidden" r:id="rId11"/>
  </sheets>
  <externalReferences>
    <externalReference r:id="rId12"/>
  </externalReferences>
  <definedNames>
    <definedName name="Availability">'[1]Support Data'!$A$48:$A$51</definedName>
    <definedName name="AvailabilityData">'[1]Support Data'!$A$48:$B$51</definedName>
    <definedName name="_xlnm.Print_Area" localSheetId="8">'Additional Services'!$A$4:$J$7</definedName>
    <definedName name="_xlnm.Print_Area" localSheetId="3">'Bus Functional Reqs'!$A$4:$Y$82</definedName>
    <definedName name="_xlnm.Print_Area" localSheetId="6">'Document Change History'!$A$5:$G$20</definedName>
    <definedName name="_xlnm.Print_Area" localSheetId="5">'For Consideration'!$A$4:$W$69</definedName>
    <definedName name="_xlnm.Print_Area" localSheetId="0">'Functional Requirement Instruct'!$A$1:$F$27</definedName>
    <definedName name="_xlnm.Print_Area" localSheetId="4">'Interface and Integration Reqs'!$A$4:$Y$20</definedName>
    <definedName name="_xlnm.Print_Area" localSheetId="2">'IT Tech Functional Reqs'!$A$4:$Y$53</definedName>
    <definedName name="_xlnm.Print_Area" localSheetId="9">'Scoring Summary'!$A$1:$M$32</definedName>
    <definedName name="_xlnm.Print_Titles" localSheetId="8">'Additional Services'!$1:$3</definedName>
    <definedName name="_xlnm.Print_Titles" localSheetId="3">'Bus Functional Reqs'!$1:$3</definedName>
    <definedName name="_xlnm.Print_Titles" localSheetId="6">'Document Change History'!$1:$1</definedName>
    <definedName name="_xlnm.Print_Titles" localSheetId="5">'For Consideration'!$1:$3</definedName>
    <definedName name="_xlnm.Print_Titles" localSheetId="4">'Interface and Integration Reqs'!$1:$3</definedName>
    <definedName name="_xlnm.Print_Titles" localSheetId="2">'IT Tech Functional Reqs'!$1:$3</definedName>
    <definedName name="specdata">'[1]Support Data'!$A$5:$B$8</definedName>
    <definedName name="SpecType">'[1]Support Data'!$A$5:$A$8</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W5" i="4" l="1"/>
  <c r="U5" i="4"/>
  <c r="S5" i="4"/>
  <c r="R5" i="4"/>
  <c r="Q5" i="4"/>
  <c r="P5" i="4"/>
  <c r="O5" i="4"/>
  <c r="N5" i="4"/>
  <c r="M5" i="4"/>
  <c r="L5" i="4"/>
  <c r="K5" i="4"/>
  <c r="T5" i="4" s="1"/>
  <c r="V5" i="4" s="1"/>
  <c r="W6" i="4"/>
  <c r="U6" i="4"/>
  <c r="S6" i="4"/>
  <c r="R6" i="4"/>
  <c r="Q6" i="4"/>
  <c r="P6" i="4"/>
  <c r="O6" i="4"/>
  <c r="N6" i="4"/>
  <c r="M6" i="4"/>
  <c r="L6" i="4"/>
  <c r="K6" i="4"/>
  <c r="D30" i="15"/>
  <c r="C30" i="15"/>
  <c r="B30" i="15"/>
  <c r="D19" i="15"/>
  <c r="C19" i="15"/>
  <c r="B19" i="15"/>
  <c r="D8" i="15"/>
  <c r="C8" i="15"/>
  <c r="B8" i="15"/>
  <c r="W69" i="1"/>
  <c r="U69" i="1"/>
  <c r="S69" i="1"/>
  <c r="R69" i="1"/>
  <c r="Q69" i="1"/>
  <c r="P69" i="1"/>
  <c r="O69" i="1"/>
  <c r="N69" i="1"/>
  <c r="M69" i="1"/>
  <c r="L69" i="1"/>
  <c r="K69" i="1"/>
  <c r="W60" i="1"/>
  <c r="U60" i="1"/>
  <c r="S60" i="1"/>
  <c r="R60" i="1"/>
  <c r="Q60" i="1"/>
  <c r="P60" i="1"/>
  <c r="O60" i="1"/>
  <c r="N60" i="1"/>
  <c r="M60" i="1"/>
  <c r="L60" i="1"/>
  <c r="K60" i="1"/>
  <c r="W59" i="1"/>
  <c r="U59" i="1"/>
  <c r="S59" i="1"/>
  <c r="R59" i="1"/>
  <c r="Q59" i="1"/>
  <c r="P59" i="1"/>
  <c r="O59" i="1"/>
  <c r="N59" i="1"/>
  <c r="M59" i="1"/>
  <c r="L59" i="1"/>
  <c r="K59" i="1"/>
  <c r="W55" i="1"/>
  <c r="U55" i="1"/>
  <c r="S55" i="1"/>
  <c r="R55" i="1"/>
  <c r="Q55" i="1"/>
  <c r="P55" i="1"/>
  <c r="O55" i="1"/>
  <c r="N55" i="1"/>
  <c r="M55" i="1"/>
  <c r="L55" i="1"/>
  <c r="K55" i="1"/>
  <c r="W54" i="1"/>
  <c r="U54" i="1"/>
  <c r="S54" i="1"/>
  <c r="R54" i="1"/>
  <c r="Q54" i="1"/>
  <c r="P54" i="1"/>
  <c r="O54" i="1"/>
  <c r="N54" i="1"/>
  <c r="M54" i="1"/>
  <c r="L54" i="1"/>
  <c r="K54" i="1"/>
  <c r="W51" i="1"/>
  <c r="U51" i="1"/>
  <c r="S51" i="1"/>
  <c r="R51" i="1"/>
  <c r="Q51" i="1"/>
  <c r="P51" i="1"/>
  <c r="O51" i="1"/>
  <c r="N51" i="1"/>
  <c r="M51" i="1"/>
  <c r="L51" i="1"/>
  <c r="K51" i="1"/>
  <c r="W42" i="1"/>
  <c r="U42" i="1"/>
  <c r="S42" i="1"/>
  <c r="R42" i="1"/>
  <c r="Q42" i="1"/>
  <c r="P42" i="1"/>
  <c r="O42" i="1"/>
  <c r="N42" i="1"/>
  <c r="M42" i="1"/>
  <c r="L42" i="1"/>
  <c r="K42" i="1"/>
  <c r="W38" i="1"/>
  <c r="U38" i="1"/>
  <c r="S38" i="1"/>
  <c r="R38" i="1"/>
  <c r="Q38" i="1"/>
  <c r="P38" i="1"/>
  <c r="O38" i="1"/>
  <c r="N38" i="1"/>
  <c r="M38" i="1"/>
  <c r="L38" i="1"/>
  <c r="K38" i="1"/>
  <c r="W35" i="1"/>
  <c r="U35" i="1"/>
  <c r="S35" i="1"/>
  <c r="R35" i="1"/>
  <c r="Q35" i="1"/>
  <c r="P35" i="1"/>
  <c r="O35" i="1"/>
  <c r="N35" i="1"/>
  <c r="M35" i="1"/>
  <c r="L35" i="1"/>
  <c r="K35" i="1"/>
  <c r="W34" i="1"/>
  <c r="U34" i="1"/>
  <c r="S34" i="1"/>
  <c r="R34" i="1"/>
  <c r="Q34" i="1"/>
  <c r="P34" i="1"/>
  <c r="O34" i="1"/>
  <c r="N34" i="1"/>
  <c r="M34" i="1"/>
  <c r="L34" i="1"/>
  <c r="K34" i="1"/>
  <c r="W33" i="1"/>
  <c r="U33" i="1"/>
  <c r="S33" i="1"/>
  <c r="R33" i="1"/>
  <c r="Q33" i="1"/>
  <c r="P33" i="1"/>
  <c r="O33" i="1"/>
  <c r="N33" i="1"/>
  <c r="M33" i="1"/>
  <c r="L33" i="1"/>
  <c r="K33" i="1"/>
  <c r="T6" i="4" l="1"/>
  <c r="V6" i="4" s="1"/>
  <c r="T69" i="1"/>
  <c r="V69" i="1" s="1"/>
  <c r="T60" i="1"/>
  <c r="V60" i="1" s="1"/>
  <c r="T59" i="1"/>
  <c r="V59" i="1" s="1"/>
  <c r="T54" i="1"/>
  <c r="V54" i="1" s="1"/>
  <c r="T55" i="1"/>
  <c r="V55" i="1" s="1"/>
  <c r="T51" i="1"/>
  <c r="V51" i="1" s="1"/>
  <c r="T42" i="1"/>
  <c r="V42" i="1" s="1"/>
  <c r="T33" i="1"/>
  <c r="V33" i="1" s="1"/>
  <c r="T38" i="1"/>
  <c r="V38" i="1" s="1"/>
  <c r="T34" i="1"/>
  <c r="V34" i="1" s="1"/>
  <c r="T35" i="1"/>
  <c r="V35" i="1" s="1"/>
  <c r="W25" i="1" l="1"/>
  <c r="U25" i="1"/>
  <c r="S25" i="1"/>
  <c r="R25" i="1"/>
  <c r="Q25" i="1"/>
  <c r="P25" i="1"/>
  <c r="O25" i="1"/>
  <c r="N25" i="1"/>
  <c r="M25" i="1"/>
  <c r="L25" i="1"/>
  <c r="K25" i="1"/>
  <c r="W26" i="1"/>
  <c r="U26" i="1"/>
  <c r="S26" i="1"/>
  <c r="R26" i="1"/>
  <c r="Q26" i="1"/>
  <c r="P26" i="1"/>
  <c r="O26" i="1"/>
  <c r="N26" i="1"/>
  <c r="M26" i="1"/>
  <c r="L26" i="1"/>
  <c r="K26" i="1"/>
  <c r="W24" i="1"/>
  <c r="U24" i="1"/>
  <c r="S24" i="1"/>
  <c r="R24" i="1"/>
  <c r="Q24" i="1"/>
  <c r="P24" i="1"/>
  <c r="O24" i="1"/>
  <c r="N24" i="1"/>
  <c r="M24" i="1"/>
  <c r="L24" i="1"/>
  <c r="K24" i="1"/>
  <c r="W23" i="1"/>
  <c r="U23" i="1"/>
  <c r="S23" i="1"/>
  <c r="R23" i="1"/>
  <c r="Q23" i="1"/>
  <c r="P23" i="1"/>
  <c r="O23" i="1"/>
  <c r="N23" i="1"/>
  <c r="M23" i="1"/>
  <c r="L23" i="1"/>
  <c r="K23" i="1"/>
  <c r="W22" i="1"/>
  <c r="U22" i="1"/>
  <c r="S22" i="1"/>
  <c r="R22" i="1"/>
  <c r="Q22" i="1"/>
  <c r="P22" i="1"/>
  <c r="O22" i="1"/>
  <c r="N22" i="1"/>
  <c r="M22" i="1"/>
  <c r="L22" i="1"/>
  <c r="K22" i="1"/>
  <c r="T22" i="1" l="1"/>
  <c r="V22" i="1" s="1"/>
  <c r="T23" i="1"/>
  <c r="V23" i="1" s="1"/>
  <c r="T26" i="1"/>
  <c r="V26" i="1" s="1"/>
  <c r="T25" i="1"/>
  <c r="V25" i="1" s="1"/>
  <c r="T24" i="1"/>
  <c r="V24" i="1" s="1"/>
  <c r="K20" i="1" l="1"/>
  <c r="L20" i="1"/>
  <c r="M20" i="1"/>
  <c r="N20" i="1"/>
  <c r="O20" i="1"/>
  <c r="P20" i="1"/>
  <c r="Q20" i="1"/>
  <c r="R20" i="1"/>
  <c r="S20" i="1"/>
  <c r="U20" i="1"/>
  <c r="W20" i="1"/>
  <c r="W10" i="1"/>
  <c r="U10" i="1"/>
  <c r="S10" i="1"/>
  <c r="R10" i="1"/>
  <c r="Q10" i="1"/>
  <c r="P10" i="1"/>
  <c r="O10" i="1"/>
  <c r="N10" i="1"/>
  <c r="M10" i="1"/>
  <c r="L10" i="1"/>
  <c r="K10" i="1"/>
  <c r="W9" i="1"/>
  <c r="U9" i="1"/>
  <c r="S9" i="1"/>
  <c r="R9" i="1"/>
  <c r="Q9" i="1"/>
  <c r="P9" i="1"/>
  <c r="O9" i="1"/>
  <c r="N9" i="1"/>
  <c r="M9" i="1"/>
  <c r="L9" i="1"/>
  <c r="K9" i="1"/>
  <c r="W18" i="4"/>
  <c r="U18" i="4"/>
  <c r="S18" i="4"/>
  <c r="R18" i="4"/>
  <c r="Q18" i="4"/>
  <c r="P18" i="4"/>
  <c r="O18" i="4"/>
  <c r="N18" i="4"/>
  <c r="M18" i="4"/>
  <c r="L18" i="4"/>
  <c r="K18" i="4"/>
  <c r="W17" i="4"/>
  <c r="U17" i="4"/>
  <c r="S17" i="4"/>
  <c r="R17" i="4"/>
  <c r="Q17" i="4"/>
  <c r="P17" i="4"/>
  <c r="O17" i="4"/>
  <c r="N17" i="4"/>
  <c r="M17" i="4"/>
  <c r="L17" i="4"/>
  <c r="K17" i="4"/>
  <c r="W47" i="1"/>
  <c r="W68" i="1"/>
  <c r="T20" i="1" l="1"/>
  <c r="V20" i="1" s="1"/>
  <c r="T9" i="1"/>
  <c r="V9" i="1" s="1"/>
  <c r="T10" i="1"/>
  <c r="V10" i="1" s="1"/>
  <c r="T18" i="4"/>
  <c r="V18" i="4" s="1"/>
  <c r="T17" i="4"/>
  <c r="V17" i="4" s="1"/>
  <c r="D29" i="15"/>
  <c r="C29" i="15"/>
  <c r="B29" i="15"/>
  <c r="W19" i="4" l="1"/>
  <c r="U19" i="4"/>
  <c r="S19" i="4"/>
  <c r="R19" i="4"/>
  <c r="Q19" i="4"/>
  <c r="P19" i="4"/>
  <c r="O19" i="4"/>
  <c r="N19" i="4"/>
  <c r="M19" i="4"/>
  <c r="L19" i="4"/>
  <c r="K19" i="4"/>
  <c r="W16" i="4"/>
  <c r="U16" i="4"/>
  <c r="S16" i="4"/>
  <c r="R16" i="4"/>
  <c r="Q16" i="4"/>
  <c r="P16" i="4"/>
  <c r="O16" i="4"/>
  <c r="N16" i="4"/>
  <c r="M16" i="4"/>
  <c r="L16" i="4"/>
  <c r="K16" i="4"/>
  <c r="W15" i="4"/>
  <c r="U15" i="4"/>
  <c r="S15" i="4"/>
  <c r="R15" i="4"/>
  <c r="Q15" i="4"/>
  <c r="P15" i="4"/>
  <c r="O15" i="4"/>
  <c r="N15" i="4"/>
  <c r="M15" i="4"/>
  <c r="L15" i="4"/>
  <c r="K15" i="4"/>
  <c r="W14" i="4"/>
  <c r="U14" i="4"/>
  <c r="S14" i="4"/>
  <c r="R14" i="4"/>
  <c r="Q14" i="4"/>
  <c r="P14" i="4"/>
  <c r="O14" i="4"/>
  <c r="N14" i="4"/>
  <c r="M14" i="4"/>
  <c r="L14" i="4"/>
  <c r="K14" i="4"/>
  <c r="W13" i="4"/>
  <c r="U13" i="4"/>
  <c r="S13" i="4"/>
  <c r="R13" i="4"/>
  <c r="Q13" i="4"/>
  <c r="P13" i="4"/>
  <c r="O13" i="4"/>
  <c r="N13" i="4"/>
  <c r="M13" i="4"/>
  <c r="L13" i="4"/>
  <c r="K13" i="4"/>
  <c r="W12" i="4"/>
  <c r="U12" i="4"/>
  <c r="S12" i="4"/>
  <c r="R12" i="4"/>
  <c r="Q12" i="4"/>
  <c r="P12" i="4"/>
  <c r="O12" i="4"/>
  <c r="N12" i="4"/>
  <c r="M12" i="4"/>
  <c r="L12" i="4"/>
  <c r="K12" i="4"/>
  <c r="W11" i="4"/>
  <c r="U11" i="4"/>
  <c r="S11" i="4"/>
  <c r="R11" i="4"/>
  <c r="Q11" i="4"/>
  <c r="P11" i="4"/>
  <c r="O11" i="4"/>
  <c r="N11" i="4"/>
  <c r="M11" i="4"/>
  <c r="L11" i="4"/>
  <c r="K11" i="4"/>
  <c r="W10" i="4"/>
  <c r="U10" i="4"/>
  <c r="S10" i="4"/>
  <c r="R10" i="4"/>
  <c r="Q10" i="4"/>
  <c r="P10" i="4"/>
  <c r="O10" i="4"/>
  <c r="N10" i="4"/>
  <c r="M10" i="4"/>
  <c r="L10" i="4"/>
  <c r="K10" i="4"/>
  <c r="W9" i="4"/>
  <c r="U9" i="4"/>
  <c r="S9" i="4"/>
  <c r="R9" i="4"/>
  <c r="Q9" i="4"/>
  <c r="P9" i="4"/>
  <c r="O9" i="4"/>
  <c r="N9" i="4"/>
  <c r="M9" i="4"/>
  <c r="L9" i="4"/>
  <c r="K9" i="4"/>
  <c r="W8" i="4"/>
  <c r="U8" i="4"/>
  <c r="S8" i="4"/>
  <c r="R8" i="4"/>
  <c r="Q8" i="4"/>
  <c r="P8" i="4"/>
  <c r="O8" i="4"/>
  <c r="N8" i="4"/>
  <c r="M8" i="4"/>
  <c r="L8" i="4"/>
  <c r="K8" i="4"/>
  <c r="W7" i="4"/>
  <c r="U7" i="4"/>
  <c r="S7" i="4"/>
  <c r="R7" i="4"/>
  <c r="Q7" i="4"/>
  <c r="P7" i="4"/>
  <c r="O7" i="4"/>
  <c r="N7" i="4"/>
  <c r="M7" i="4"/>
  <c r="L7" i="4"/>
  <c r="K7" i="4"/>
  <c r="W85" i="1"/>
  <c r="U85" i="1"/>
  <c r="S85" i="1"/>
  <c r="R85" i="1"/>
  <c r="Q85" i="1"/>
  <c r="P85" i="1"/>
  <c r="O85" i="1"/>
  <c r="N85" i="1"/>
  <c r="M85" i="1"/>
  <c r="L85" i="1"/>
  <c r="K85" i="1"/>
  <c r="W79" i="1"/>
  <c r="U79" i="1"/>
  <c r="S79" i="1"/>
  <c r="R79" i="1"/>
  <c r="Q79" i="1"/>
  <c r="P79" i="1"/>
  <c r="O79" i="1"/>
  <c r="N79" i="1"/>
  <c r="M79" i="1"/>
  <c r="L79" i="1"/>
  <c r="K79" i="1"/>
  <c r="W73" i="1"/>
  <c r="U73" i="1"/>
  <c r="S73" i="1"/>
  <c r="R73" i="1"/>
  <c r="Q73" i="1"/>
  <c r="P73" i="1"/>
  <c r="O73" i="1"/>
  <c r="N73" i="1"/>
  <c r="M73" i="1"/>
  <c r="L73" i="1"/>
  <c r="K73" i="1"/>
  <c r="W82" i="1"/>
  <c r="U82" i="1"/>
  <c r="S82" i="1"/>
  <c r="R82" i="1"/>
  <c r="Q82" i="1"/>
  <c r="P82" i="1"/>
  <c r="O82" i="1"/>
  <c r="N82" i="1"/>
  <c r="M82" i="1"/>
  <c r="L82" i="1"/>
  <c r="K82" i="1"/>
  <c r="W84" i="1"/>
  <c r="U84" i="1"/>
  <c r="S84" i="1"/>
  <c r="R84" i="1"/>
  <c r="Q84" i="1"/>
  <c r="P84" i="1"/>
  <c r="O84" i="1"/>
  <c r="N84" i="1"/>
  <c r="M84" i="1"/>
  <c r="L84" i="1"/>
  <c r="K84" i="1"/>
  <c r="W83" i="1"/>
  <c r="U83" i="1"/>
  <c r="S83" i="1"/>
  <c r="R83" i="1"/>
  <c r="Q83" i="1"/>
  <c r="P83" i="1"/>
  <c r="O83" i="1"/>
  <c r="N83" i="1"/>
  <c r="M83" i="1"/>
  <c r="L83" i="1"/>
  <c r="K83" i="1"/>
  <c r="W81" i="1"/>
  <c r="U81" i="1"/>
  <c r="S81" i="1"/>
  <c r="R81" i="1"/>
  <c r="Q81" i="1"/>
  <c r="P81" i="1"/>
  <c r="O81" i="1"/>
  <c r="N81" i="1"/>
  <c r="M81" i="1"/>
  <c r="L81" i="1"/>
  <c r="K81" i="1"/>
  <c r="W80" i="1"/>
  <c r="U80" i="1"/>
  <c r="S80" i="1"/>
  <c r="R80" i="1"/>
  <c r="Q80" i="1"/>
  <c r="P80" i="1"/>
  <c r="O80" i="1"/>
  <c r="N80" i="1"/>
  <c r="M80" i="1"/>
  <c r="L80" i="1"/>
  <c r="K80" i="1"/>
  <c r="W78" i="1"/>
  <c r="U78" i="1"/>
  <c r="S78" i="1"/>
  <c r="R78" i="1"/>
  <c r="Q78" i="1"/>
  <c r="P78" i="1"/>
  <c r="O78" i="1"/>
  <c r="N78" i="1"/>
  <c r="M78" i="1"/>
  <c r="L78" i="1"/>
  <c r="K78" i="1"/>
  <c r="W76" i="1"/>
  <c r="U76" i="1"/>
  <c r="S76" i="1"/>
  <c r="R76" i="1"/>
  <c r="Q76" i="1"/>
  <c r="P76" i="1"/>
  <c r="O76" i="1"/>
  <c r="N76" i="1"/>
  <c r="M76" i="1"/>
  <c r="L76" i="1"/>
  <c r="K76" i="1"/>
  <c r="W75" i="1"/>
  <c r="U75" i="1"/>
  <c r="S75" i="1"/>
  <c r="R75" i="1"/>
  <c r="Q75" i="1"/>
  <c r="P75" i="1"/>
  <c r="O75" i="1"/>
  <c r="N75" i="1"/>
  <c r="M75" i="1"/>
  <c r="L75" i="1"/>
  <c r="K75" i="1"/>
  <c r="W74" i="1"/>
  <c r="U74" i="1"/>
  <c r="S74" i="1"/>
  <c r="R74" i="1"/>
  <c r="Q74" i="1"/>
  <c r="P74" i="1"/>
  <c r="O74" i="1"/>
  <c r="N74" i="1"/>
  <c r="M74" i="1"/>
  <c r="L74" i="1"/>
  <c r="K74" i="1"/>
  <c r="W72" i="1"/>
  <c r="U72" i="1"/>
  <c r="S72" i="1"/>
  <c r="R72" i="1"/>
  <c r="Q72" i="1"/>
  <c r="P72" i="1"/>
  <c r="O72" i="1"/>
  <c r="N72" i="1"/>
  <c r="M72" i="1"/>
  <c r="L72" i="1"/>
  <c r="K72" i="1"/>
  <c r="W71" i="1"/>
  <c r="U71" i="1"/>
  <c r="S71" i="1"/>
  <c r="R71" i="1"/>
  <c r="Q71" i="1"/>
  <c r="P71" i="1"/>
  <c r="O71" i="1"/>
  <c r="N71" i="1"/>
  <c r="M71" i="1"/>
  <c r="L71" i="1"/>
  <c r="K71" i="1"/>
  <c r="W77" i="1"/>
  <c r="U77" i="1"/>
  <c r="S77" i="1"/>
  <c r="R77" i="1"/>
  <c r="Q77" i="1"/>
  <c r="P77" i="1"/>
  <c r="O77" i="1"/>
  <c r="N77" i="1"/>
  <c r="M77" i="1"/>
  <c r="L77" i="1"/>
  <c r="K77" i="1"/>
  <c r="W70" i="1"/>
  <c r="U70" i="1"/>
  <c r="S70" i="1"/>
  <c r="R70" i="1"/>
  <c r="Q70" i="1"/>
  <c r="P70" i="1"/>
  <c r="O70" i="1"/>
  <c r="N70" i="1"/>
  <c r="M70" i="1"/>
  <c r="L70" i="1"/>
  <c r="K70" i="1"/>
  <c r="W56" i="1"/>
  <c r="U56" i="1"/>
  <c r="S56" i="1"/>
  <c r="R56" i="1"/>
  <c r="Q56" i="1"/>
  <c r="P56" i="1"/>
  <c r="O56" i="1"/>
  <c r="N56" i="1"/>
  <c r="M56" i="1"/>
  <c r="L56" i="1"/>
  <c r="K56" i="1"/>
  <c r="W66" i="1"/>
  <c r="U66" i="1"/>
  <c r="S66" i="1"/>
  <c r="R66" i="1"/>
  <c r="Q66" i="1"/>
  <c r="P66" i="1"/>
  <c r="O66" i="1"/>
  <c r="N66" i="1"/>
  <c r="M66" i="1"/>
  <c r="L66" i="1"/>
  <c r="K66" i="1"/>
  <c r="W65" i="1"/>
  <c r="U65" i="1"/>
  <c r="S65" i="1"/>
  <c r="R65" i="1"/>
  <c r="Q65" i="1"/>
  <c r="P65" i="1"/>
  <c r="O65" i="1"/>
  <c r="N65" i="1"/>
  <c r="M65" i="1"/>
  <c r="L65" i="1"/>
  <c r="K65" i="1"/>
  <c r="W67" i="1"/>
  <c r="U67" i="1"/>
  <c r="S67" i="1"/>
  <c r="R67" i="1"/>
  <c r="Q67" i="1"/>
  <c r="P67" i="1"/>
  <c r="O67" i="1"/>
  <c r="N67" i="1"/>
  <c r="M67" i="1"/>
  <c r="L67" i="1"/>
  <c r="K67" i="1"/>
  <c r="W64" i="1"/>
  <c r="U64" i="1"/>
  <c r="S64" i="1"/>
  <c r="R64" i="1"/>
  <c r="Q64" i="1"/>
  <c r="P64" i="1"/>
  <c r="O64" i="1"/>
  <c r="N64" i="1"/>
  <c r="M64" i="1"/>
  <c r="L64" i="1"/>
  <c r="K64" i="1"/>
  <c r="W63" i="1"/>
  <c r="U63" i="1"/>
  <c r="S63" i="1"/>
  <c r="R63" i="1"/>
  <c r="Q63" i="1"/>
  <c r="P63" i="1"/>
  <c r="O63" i="1"/>
  <c r="N63" i="1"/>
  <c r="M63" i="1"/>
  <c r="L63" i="1"/>
  <c r="K63" i="1"/>
  <c r="W62" i="1"/>
  <c r="U62" i="1"/>
  <c r="S62" i="1"/>
  <c r="R62" i="1"/>
  <c r="Q62" i="1"/>
  <c r="P62" i="1"/>
  <c r="O62" i="1"/>
  <c r="N62" i="1"/>
  <c r="M62" i="1"/>
  <c r="L62" i="1"/>
  <c r="K62" i="1"/>
  <c r="W61" i="1"/>
  <c r="U61" i="1"/>
  <c r="S61" i="1"/>
  <c r="R61" i="1"/>
  <c r="Q61" i="1"/>
  <c r="P61" i="1"/>
  <c r="O61" i="1"/>
  <c r="N61" i="1"/>
  <c r="M61" i="1"/>
  <c r="L61" i="1"/>
  <c r="K61" i="1"/>
  <c r="W58" i="1"/>
  <c r="U58" i="1"/>
  <c r="S58" i="1"/>
  <c r="R58" i="1"/>
  <c r="Q58" i="1"/>
  <c r="P58" i="1"/>
  <c r="O58" i="1"/>
  <c r="N58" i="1"/>
  <c r="M58" i="1"/>
  <c r="L58" i="1"/>
  <c r="K58" i="1"/>
  <c r="W57" i="1"/>
  <c r="U57" i="1"/>
  <c r="S57" i="1"/>
  <c r="R57" i="1"/>
  <c r="Q57" i="1"/>
  <c r="P57" i="1"/>
  <c r="O57" i="1"/>
  <c r="N57" i="1"/>
  <c r="M57" i="1"/>
  <c r="L57" i="1"/>
  <c r="K57" i="1"/>
  <c r="W52" i="1"/>
  <c r="U52" i="1"/>
  <c r="S52" i="1"/>
  <c r="R52" i="1"/>
  <c r="Q52" i="1"/>
  <c r="P52" i="1"/>
  <c r="O52" i="1"/>
  <c r="N52" i="1"/>
  <c r="M52" i="1"/>
  <c r="L52" i="1"/>
  <c r="K52" i="1"/>
  <c r="W50" i="1"/>
  <c r="U50" i="1"/>
  <c r="S50" i="1"/>
  <c r="R50" i="1"/>
  <c r="Q50" i="1"/>
  <c r="P50" i="1"/>
  <c r="O50" i="1"/>
  <c r="N50" i="1"/>
  <c r="M50" i="1"/>
  <c r="L50" i="1"/>
  <c r="K50" i="1"/>
  <c r="W53" i="1"/>
  <c r="U53" i="1"/>
  <c r="S53" i="1"/>
  <c r="R53" i="1"/>
  <c r="Q53" i="1"/>
  <c r="P53" i="1"/>
  <c r="O53" i="1"/>
  <c r="N53" i="1"/>
  <c r="M53" i="1"/>
  <c r="L53" i="1"/>
  <c r="K53" i="1"/>
  <c r="W49" i="1"/>
  <c r="U49" i="1"/>
  <c r="S49" i="1"/>
  <c r="R49" i="1"/>
  <c r="Q49" i="1"/>
  <c r="P49" i="1"/>
  <c r="O49" i="1"/>
  <c r="N49" i="1"/>
  <c r="M49" i="1"/>
  <c r="L49" i="1"/>
  <c r="K49" i="1"/>
  <c r="W48" i="1"/>
  <c r="U48" i="1"/>
  <c r="S48" i="1"/>
  <c r="R48" i="1"/>
  <c r="Q48" i="1"/>
  <c r="P48" i="1"/>
  <c r="O48" i="1"/>
  <c r="N48" i="1"/>
  <c r="M48" i="1"/>
  <c r="L48" i="1"/>
  <c r="K48" i="1"/>
  <c r="W8" i="1"/>
  <c r="U8" i="1"/>
  <c r="S8" i="1"/>
  <c r="R8" i="1"/>
  <c r="Q8" i="1"/>
  <c r="P8" i="1"/>
  <c r="O8" i="1"/>
  <c r="N8" i="1"/>
  <c r="M8" i="1"/>
  <c r="L8" i="1"/>
  <c r="K8" i="1"/>
  <c r="W46" i="1"/>
  <c r="U46" i="1"/>
  <c r="S46" i="1"/>
  <c r="R46" i="1"/>
  <c r="Q46" i="1"/>
  <c r="P46" i="1"/>
  <c r="O46" i="1"/>
  <c r="N46" i="1"/>
  <c r="M46" i="1"/>
  <c r="L46" i="1"/>
  <c r="K46" i="1"/>
  <c r="W45" i="1"/>
  <c r="U45" i="1"/>
  <c r="S45" i="1"/>
  <c r="R45" i="1"/>
  <c r="Q45" i="1"/>
  <c r="P45" i="1"/>
  <c r="O45" i="1"/>
  <c r="N45" i="1"/>
  <c r="M45" i="1"/>
  <c r="L45" i="1"/>
  <c r="K45" i="1"/>
  <c r="W44" i="1"/>
  <c r="U44" i="1"/>
  <c r="S44" i="1"/>
  <c r="R44" i="1"/>
  <c r="Q44" i="1"/>
  <c r="P44" i="1"/>
  <c r="O44" i="1"/>
  <c r="N44" i="1"/>
  <c r="M44" i="1"/>
  <c r="L44" i="1"/>
  <c r="K44" i="1"/>
  <c r="W43" i="1"/>
  <c r="U43" i="1"/>
  <c r="S43" i="1"/>
  <c r="R43" i="1"/>
  <c r="Q43" i="1"/>
  <c r="P43" i="1"/>
  <c r="O43" i="1"/>
  <c r="N43" i="1"/>
  <c r="M43" i="1"/>
  <c r="L43" i="1"/>
  <c r="K43" i="1"/>
  <c r="W41" i="1"/>
  <c r="U41" i="1"/>
  <c r="S41" i="1"/>
  <c r="R41" i="1"/>
  <c r="Q41" i="1"/>
  <c r="P41" i="1"/>
  <c r="O41" i="1"/>
  <c r="N41" i="1"/>
  <c r="M41" i="1"/>
  <c r="L41" i="1"/>
  <c r="K41" i="1"/>
  <c r="W40" i="1"/>
  <c r="U40" i="1"/>
  <c r="S40" i="1"/>
  <c r="R40" i="1"/>
  <c r="Q40" i="1"/>
  <c r="P40" i="1"/>
  <c r="O40" i="1"/>
  <c r="N40" i="1"/>
  <c r="M40" i="1"/>
  <c r="L40" i="1"/>
  <c r="K40" i="1"/>
  <c r="W39" i="1"/>
  <c r="U39" i="1"/>
  <c r="S39" i="1"/>
  <c r="R39" i="1"/>
  <c r="Q39" i="1"/>
  <c r="P39" i="1"/>
  <c r="O39" i="1"/>
  <c r="N39" i="1"/>
  <c r="M39" i="1"/>
  <c r="L39" i="1"/>
  <c r="K39" i="1"/>
  <c r="W37" i="1"/>
  <c r="U37" i="1"/>
  <c r="S37" i="1"/>
  <c r="R37" i="1"/>
  <c r="Q37" i="1"/>
  <c r="P37" i="1"/>
  <c r="O37" i="1"/>
  <c r="N37" i="1"/>
  <c r="M37" i="1"/>
  <c r="L37" i="1"/>
  <c r="K37" i="1"/>
  <c r="W36" i="1"/>
  <c r="U36" i="1"/>
  <c r="S36" i="1"/>
  <c r="R36" i="1"/>
  <c r="Q36" i="1"/>
  <c r="P36" i="1"/>
  <c r="O36" i="1"/>
  <c r="N36" i="1"/>
  <c r="M36" i="1"/>
  <c r="L36" i="1"/>
  <c r="K36" i="1"/>
  <c r="W32" i="1"/>
  <c r="U32" i="1"/>
  <c r="S32" i="1"/>
  <c r="R32" i="1"/>
  <c r="Q32" i="1"/>
  <c r="P32" i="1"/>
  <c r="O32" i="1"/>
  <c r="N32" i="1"/>
  <c r="M32" i="1"/>
  <c r="L32" i="1"/>
  <c r="K32" i="1"/>
  <c r="W31" i="1"/>
  <c r="U31" i="1"/>
  <c r="S31" i="1"/>
  <c r="R31" i="1"/>
  <c r="Q31" i="1"/>
  <c r="P31" i="1"/>
  <c r="O31" i="1"/>
  <c r="N31" i="1"/>
  <c r="M31" i="1"/>
  <c r="L31" i="1"/>
  <c r="K31" i="1"/>
  <c r="W30" i="1"/>
  <c r="U30" i="1"/>
  <c r="S30" i="1"/>
  <c r="R30" i="1"/>
  <c r="Q30" i="1"/>
  <c r="P30" i="1"/>
  <c r="O30" i="1"/>
  <c r="N30" i="1"/>
  <c r="M30" i="1"/>
  <c r="L30" i="1"/>
  <c r="K30" i="1"/>
  <c r="W29" i="1"/>
  <c r="U29" i="1"/>
  <c r="S29" i="1"/>
  <c r="R29" i="1"/>
  <c r="Q29" i="1"/>
  <c r="P29" i="1"/>
  <c r="O29" i="1"/>
  <c r="N29" i="1"/>
  <c r="M29" i="1"/>
  <c r="L29" i="1"/>
  <c r="K29" i="1"/>
  <c r="W28" i="1"/>
  <c r="U28" i="1"/>
  <c r="S28" i="1"/>
  <c r="R28" i="1"/>
  <c r="Q28" i="1"/>
  <c r="P28" i="1"/>
  <c r="O28" i="1"/>
  <c r="N28" i="1"/>
  <c r="M28" i="1"/>
  <c r="L28" i="1"/>
  <c r="K28" i="1"/>
  <c r="W27" i="1"/>
  <c r="U27" i="1"/>
  <c r="S27" i="1"/>
  <c r="R27" i="1"/>
  <c r="Q27" i="1"/>
  <c r="P27" i="1"/>
  <c r="O27" i="1"/>
  <c r="N27" i="1"/>
  <c r="M27" i="1"/>
  <c r="L27" i="1"/>
  <c r="K27" i="1"/>
  <c r="W14" i="1"/>
  <c r="U14" i="1"/>
  <c r="S14" i="1"/>
  <c r="R14" i="1"/>
  <c r="Q14" i="1"/>
  <c r="P14" i="1"/>
  <c r="O14" i="1"/>
  <c r="N14" i="1"/>
  <c r="M14" i="1"/>
  <c r="L14" i="1"/>
  <c r="K14" i="1"/>
  <c r="W12" i="1"/>
  <c r="U12" i="1"/>
  <c r="S12" i="1"/>
  <c r="R12" i="1"/>
  <c r="Q12" i="1"/>
  <c r="P12" i="1"/>
  <c r="O12" i="1"/>
  <c r="N12" i="1"/>
  <c r="M12" i="1"/>
  <c r="L12" i="1"/>
  <c r="K12" i="1"/>
  <c r="W18" i="1"/>
  <c r="U18" i="1"/>
  <c r="S18" i="1"/>
  <c r="R18" i="1"/>
  <c r="Q18" i="1"/>
  <c r="P18" i="1"/>
  <c r="O18" i="1"/>
  <c r="N18" i="1"/>
  <c r="M18" i="1"/>
  <c r="L18" i="1"/>
  <c r="K18" i="1"/>
  <c r="W15" i="1"/>
  <c r="U15" i="1"/>
  <c r="S15" i="1"/>
  <c r="R15" i="1"/>
  <c r="Q15" i="1"/>
  <c r="P15" i="1"/>
  <c r="O15" i="1"/>
  <c r="N15" i="1"/>
  <c r="M15" i="1"/>
  <c r="L15" i="1"/>
  <c r="K15" i="1"/>
  <c r="W13" i="1"/>
  <c r="U13" i="1"/>
  <c r="S13" i="1"/>
  <c r="R13" i="1"/>
  <c r="Q13" i="1"/>
  <c r="P13" i="1"/>
  <c r="O13" i="1"/>
  <c r="N13" i="1"/>
  <c r="M13" i="1"/>
  <c r="L13" i="1"/>
  <c r="K13" i="1"/>
  <c r="W11" i="1"/>
  <c r="U11" i="1"/>
  <c r="S11" i="1"/>
  <c r="R11" i="1"/>
  <c r="Q11" i="1"/>
  <c r="P11" i="1"/>
  <c r="O11" i="1"/>
  <c r="N11" i="1"/>
  <c r="M11" i="1"/>
  <c r="L11" i="1"/>
  <c r="K11" i="1"/>
  <c r="W21" i="1"/>
  <c r="U21" i="1"/>
  <c r="S21" i="1"/>
  <c r="R21" i="1"/>
  <c r="Q21" i="1"/>
  <c r="P21" i="1"/>
  <c r="O21" i="1"/>
  <c r="N21" i="1"/>
  <c r="M21" i="1"/>
  <c r="L21" i="1"/>
  <c r="K21" i="1"/>
  <c r="W19" i="1"/>
  <c r="U19" i="1"/>
  <c r="S19" i="1"/>
  <c r="R19" i="1"/>
  <c r="Q19" i="1"/>
  <c r="P19" i="1"/>
  <c r="O19" i="1"/>
  <c r="N19" i="1"/>
  <c r="M19" i="1"/>
  <c r="L19" i="1"/>
  <c r="K19" i="1"/>
  <c r="W17" i="1"/>
  <c r="U17" i="1"/>
  <c r="S17" i="1"/>
  <c r="R17" i="1"/>
  <c r="Q17" i="1"/>
  <c r="P17" i="1"/>
  <c r="O17" i="1"/>
  <c r="N17" i="1"/>
  <c r="M17" i="1"/>
  <c r="L17" i="1"/>
  <c r="K17" i="1"/>
  <c r="W16" i="1"/>
  <c r="U16" i="1"/>
  <c r="S16" i="1"/>
  <c r="R16" i="1"/>
  <c r="Q16" i="1"/>
  <c r="P16" i="1"/>
  <c r="O16" i="1"/>
  <c r="N16" i="1"/>
  <c r="M16" i="1"/>
  <c r="L16" i="1"/>
  <c r="K16" i="1"/>
  <c r="W7" i="1"/>
  <c r="U7" i="1"/>
  <c r="S7" i="1"/>
  <c r="R7" i="1"/>
  <c r="Q7" i="1"/>
  <c r="P7" i="1"/>
  <c r="O7" i="1"/>
  <c r="N7" i="1"/>
  <c r="M7" i="1"/>
  <c r="L7" i="1"/>
  <c r="K7" i="1"/>
  <c r="W6" i="1"/>
  <c r="U6" i="1"/>
  <c r="S6" i="1"/>
  <c r="R6" i="1"/>
  <c r="Q6" i="1"/>
  <c r="P6" i="1"/>
  <c r="O6" i="1"/>
  <c r="N6" i="1"/>
  <c r="M6" i="1"/>
  <c r="L6" i="1"/>
  <c r="K6" i="1"/>
  <c r="W5" i="1"/>
  <c r="U5" i="1"/>
  <c r="S5" i="1"/>
  <c r="R5" i="1"/>
  <c r="Q5" i="1"/>
  <c r="P5" i="1"/>
  <c r="O5" i="1"/>
  <c r="N5" i="1"/>
  <c r="M5" i="1"/>
  <c r="L5" i="1"/>
  <c r="K5" i="1"/>
  <c r="W52" i="5"/>
  <c r="U52" i="5"/>
  <c r="S52" i="5"/>
  <c r="R52" i="5"/>
  <c r="Q52" i="5"/>
  <c r="P52" i="5"/>
  <c r="O52" i="5"/>
  <c r="N52" i="5"/>
  <c r="M52" i="5"/>
  <c r="L52" i="5"/>
  <c r="K52" i="5"/>
  <c r="W51" i="5"/>
  <c r="U51" i="5"/>
  <c r="S51" i="5"/>
  <c r="R51" i="5"/>
  <c r="Q51" i="5"/>
  <c r="P51" i="5"/>
  <c r="O51" i="5"/>
  <c r="N51" i="5"/>
  <c r="M51" i="5"/>
  <c r="L51" i="5"/>
  <c r="K51" i="5"/>
  <c r="W50" i="5"/>
  <c r="U50" i="5"/>
  <c r="S50" i="5"/>
  <c r="R50" i="5"/>
  <c r="Q50" i="5"/>
  <c r="P50" i="5"/>
  <c r="O50" i="5"/>
  <c r="N50" i="5"/>
  <c r="M50" i="5"/>
  <c r="L50" i="5"/>
  <c r="K50" i="5"/>
  <c r="W49" i="5"/>
  <c r="U49" i="5"/>
  <c r="S49" i="5"/>
  <c r="R49" i="5"/>
  <c r="Q49" i="5"/>
  <c r="P49" i="5"/>
  <c r="O49" i="5"/>
  <c r="N49" i="5"/>
  <c r="M49" i="5"/>
  <c r="L49" i="5"/>
  <c r="K49" i="5"/>
  <c r="W48" i="5"/>
  <c r="U48" i="5"/>
  <c r="S48" i="5"/>
  <c r="R48" i="5"/>
  <c r="Q48" i="5"/>
  <c r="P48" i="5"/>
  <c r="O48" i="5"/>
  <c r="N48" i="5"/>
  <c r="M48" i="5"/>
  <c r="L48" i="5"/>
  <c r="K48" i="5"/>
  <c r="W47" i="5"/>
  <c r="U47" i="5"/>
  <c r="S47" i="5"/>
  <c r="R47" i="5"/>
  <c r="Q47" i="5"/>
  <c r="P47" i="5"/>
  <c r="O47" i="5"/>
  <c r="N47" i="5"/>
  <c r="M47" i="5"/>
  <c r="L47" i="5"/>
  <c r="K47" i="5"/>
  <c r="W46" i="5"/>
  <c r="U46" i="5"/>
  <c r="S46" i="5"/>
  <c r="R46" i="5"/>
  <c r="Q46" i="5"/>
  <c r="P46" i="5"/>
  <c r="O46" i="5"/>
  <c r="N46" i="5"/>
  <c r="M46" i="5"/>
  <c r="L46" i="5"/>
  <c r="K46" i="5"/>
  <c r="W45" i="5"/>
  <c r="U45" i="5"/>
  <c r="S45" i="5"/>
  <c r="R45" i="5"/>
  <c r="Q45" i="5"/>
  <c r="P45" i="5"/>
  <c r="O45" i="5"/>
  <c r="N45" i="5"/>
  <c r="M45" i="5"/>
  <c r="L45" i="5"/>
  <c r="K45" i="5"/>
  <c r="W44" i="5"/>
  <c r="U44" i="5"/>
  <c r="S44" i="5"/>
  <c r="R44" i="5"/>
  <c r="Q44" i="5"/>
  <c r="P44" i="5"/>
  <c r="O44" i="5"/>
  <c r="N44" i="5"/>
  <c r="M44" i="5"/>
  <c r="L44" i="5"/>
  <c r="K44" i="5"/>
  <c r="W43" i="5"/>
  <c r="U43" i="5"/>
  <c r="S43" i="5"/>
  <c r="R43" i="5"/>
  <c r="Q43" i="5"/>
  <c r="P43" i="5"/>
  <c r="O43" i="5"/>
  <c r="N43" i="5"/>
  <c r="M43" i="5"/>
  <c r="L43" i="5"/>
  <c r="K43" i="5"/>
  <c r="W42" i="5"/>
  <c r="U42" i="5"/>
  <c r="S42" i="5"/>
  <c r="R42" i="5"/>
  <c r="Q42" i="5"/>
  <c r="P42" i="5"/>
  <c r="O42" i="5"/>
  <c r="N42" i="5"/>
  <c r="M42" i="5"/>
  <c r="L42" i="5"/>
  <c r="K42" i="5"/>
  <c r="W41" i="5"/>
  <c r="U41" i="5"/>
  <c r="S41" i="5"/>
  <c r="R41" i="5"/>
  <c r="Q41" i="5"/>
  <c r="P41" i="5"/>
  <c r="O41" i="5"/>
  <c r="N41" i="5"/>
  <c r="M41" i="5"/>
  <c r="L41" i="5"/>
  <c r="K41" i="5"/>
  <c r="W40" i="5"/>
  <c r="U40" i="5"/>
  <c r="S40" i="5"/>
  <c r="R40" i="5"/>
  <c r="Q40" i="5"/>
  <c r="P40" i="5"/>
  <c r="O40" i="5"/>
  <c r="N40" i="5"/>
  <c r="M40" i="5"/>
  <c r="L40" i="5"/>
  <c r="K40" i="5"/>
  <c r="W39" i="5"/>
  <c r="U39" i="5"/>
  <c r="S39" i="5"/>
  <c r="R39" i="5"/>
  <c r="Q39" i="5"/>
  <c r="P39" i="5"/>
  <c r="O39" i="5"/>
  <c r="N39" i="5"/>
  <c r="M39" i="5"/>
  <c r="L39" i="5"/>
  <c r="K39" i="5"/>
  <c r="W38" i="5"/>
  <c r="U38" i="5"/>
  <c r="S38" i="5"/>
  <c r="R38" i="5"/>
  <c r="Q38" i="5"/>
  <c r="P38" i="5"/>
  <c r="O38" i="5"/>
  <c r="N38" i="5"/>
  <c r="M38" i="5"/>
  <c r="L38" i="5"/>
  <c r="K38" i="5"/>
  <c r="W37" i="5"/>
  <c r="U37" i="5"/>
  <c r="S37" i="5"/>
  <c r="R37" i="5"/>
  <c r="Q37" i="5"/>
  <c r="P37" i="5"/>
  <c r="O37" i="5"/>
  <c r="N37" i="5"/>
  <c r="M37" i="5"/>
  <c r="L37" i="5"/>
  <c r="K37" i="5"/>
  <c r="W36" i="5"/>
  <c r="U36" i="5"/>
  <c r="S36" i="5"/>
  <c r="R36" i="5"/>
  <c r="Q36" i="5"/>
  <c r="P36" i="5"/>
  <c r="O36" i="5"/>
  <c r="N36" i="5"/>
  <c r="M36" i="5"/>
  <c r="L36" i="5"/>
  <c r="K36" i="5"/>
  <c r="W35" i="5"/>
  <c r="U35" i="5"/>
  <c r="S35" i="5"/>
  <c r="R35" i="5"/>
  <c r="Q35" i="5"/>
  <c r="P35" i="5"/>
  <c r="O35" i="5"/>
  <c r="N35" i="5"/>
  <c r="M35" i="5"/>
  <c r="L35" i="5"/>
  <c r="K35" i="5"/>
  <c r="W34" i="5"/>
  <c r="U34" i="5"/>
  <c r="S34" i="5"/>
  <c r="R34" i="5"/>
  <c r="Q34" i="5"/>
  <c r="P34" i="5"/>
  <c r="O34" i="5"/>
  <c r="N34" i="5"/>
  <c r="M34" i="5"/>
  <c r="L34" i="5"/>
  <c r="K34" i="5"/>
  <c r="W33" i="5"/>
  <c r="U33" i="5"/>
  <c r="S33" i="5"/>
  <c r="R33" i="5"/>
  <c r="Q33" i="5"/>
  <c r="P33" i="5"/>
  <c r="O33" i="5"/>
  <c r="N33" i="5"/>
  <c r="M33" i="5"/>
  <c r="L33" i="5"/>
  <c r="K33" i="5"/>
  <c r="W32" i="5"/>
  <c r="U32" i="5"/>
  <c r="S32" i="5"/>
  <c r="R32" i="5"/>
  <c r="Q32" i="5"/>
  <c r="P32" i="5"/>
  <c r="O32" i="5"/>
  <c r="N32" i="5"/>
  <c r="M32" i="5"/>
  <c r="L32" i="5"/>
  <c r="K32" i="5"/>
  <c r="W31" i="5"/>
  <c r="U31" i="5"/>
  <c r="S31" i="5"/>
  <c r="R31" i="5"/>
  <c r="Q31" i="5"/>
  <c r="P31" i="5"/>
  <c r="O31" i="5"/>
  <c r="N31" i="5"/>
  <c r="M31" i="5"/>
  <c r="L31" i="5"/>
  <c r="K31" i="5"/>
  <c r="W30" i="5"/>
  <c r="U30" i="5"/>
  <c r="S30" i="5"/>
  <c r="R30" i="5"/>
  <c r="Q30" i="5"/>
  <c r="P30" i="5"/>
  <c r="O30" i="5"/>
  <c r="N30" i="5"/>
  <c r="M30" i="5"/>
  <c r="L30" i="5"/>
  <c r="K30" i="5"/>
  <c r="W29" i="5"/>
  <c r="U29" i="5"/>
  <c r="S29" i="5"/>
  <c r="R29" i="5"/>
  <c r="Q29" i="5"/>
  <c r="P29" i="5"/>
  <c r="O29" i="5"/>
  <c r="N29" i="5"/>
  <c r="M29" i="5"/>
  <c r="L29" i="5"/>
  <c r="K29" i="5"/>
  <c r="D31" i="15"/>
  <c r="D32" i="15" s="1"/>
  <c r="C31" i="15"/>
  <c r="C32" i="15" s="1"/>
  <c r="B31" i="15"/>
  <c r="E30" i="15"/>
  <c r="E28" i="15"/>
  <c r="D20" i="15"/>
  <c r="C20" i="15"/>
  <c r="B20" i="15"/>
  <c r="D18" i="15"/>
  <c r="C18" i="15"/>
  <c r="B18" i="15"/>
  <c r="E17" i="15"/>
  <c r="U34" i="17"/>
  <c r="U30" i="17"/>
  <c r="U31" i="17"/>
  <c r="I28" i="17"/>
  <c r="J28" i="17"/>
  <c r="K28" i="17"/>
  <c r="L28" i="17"/>
  <c r="M28" i="17"/>
  <c r="N28" i="17"/>
  <c r="O28" i="17"/>
  <c r="P28" i="17"/>
  <c r="Q28" i="17"/>
  <c r="S28" i="17"/>
  <c r="U28" i="17"/>
  <c r="U68" i="17"/>
  <c r="S68" i="17"/>
  <c r="Q68" i="17"/>
  <c r="P68" i="17"/>
  <c r="O68" i="17"/>
  <c r="N68" i="17"/>
  <c r="M68" i="17"/>
  <c r="L68" i="17"/>
  <c r="K68" i="17"/>
  <c r="J68" i="17"/>
  <c r="I68" i="17"/>
  <c r="U67" i="17"/>
  <c r="U66" i="17"/>
  <c r="S66" i="17"/>
  <c r="Q66" i="17"/>
  <c r="P66" i="17"/>
  <c r="O66" i="17"/>
  <c r="N66" i="17"/>
  <c r="M66" i="17"/>
  <c r="L66" i="17"/>
  <c r="K66" i="17"/>
  <c r="J66" i="17"/>
  <c r="I66" i="17"/>
  <c r="U65" i="17"/>
  <c r="S65" i="17"/>
  <c r="Q65" i="17"/>
  <c r="P65" i="17"/>
  <c r="O65" i="17"/>
  <c r="N65" i="17"/>
  <c r="M65" i="17"/>
  <c r="L65" i="17"/>
  <c r="K65" i="17"/>
  <c r="J65" i="17"/>
  <c r="I65" i="17"/>
  <c r="U64" i="17"/>
  <c r="U63" i="17"/>
  <c r="S63" i="17"/>
  <c r="Q63" i="17"/>
  <c r="P63" i="17"/>
  <c r="O63" i="17"/>
  <c r="N63" i="17"/>
  <c r="M63" i="17"/>
  <c r="L63" i="17"/>
  <c r="K63" i="17"/>
  <c r="J63" i="17"/>
  <c r="I63" i="17"/>
  <c r="U62" i="17"/>
  <c r="S62" i="17"/>
  <c r="Q62" i="17"/>
  <c r="P62" i="17"/>
  <c r="O62" i="17"/>
  <c r="N62" i="17"/>
  <c r="M62" i="17"/>
  <c r="L62" i="17"/>
  <c r="K62" i="17"/>
  <c r="J62" i="17"/>
  <c r="I62" i="17"/>
  <c r="U61" i="17"/>
  <c r="S61" i="17"/>
  <c r="Q61" i="17"/>
  <c r="P61" i="17"/>
  <c r="O61" i="17"/>
  <c r="N61" i="17"/>
  <c r="M61" i="17"/>
  <c r="L61" i="17"/>
  <c r="K61" i="17"/>
  <c r="J61" i="17"/>
  <c r="I61" i="17"/>
  <c r="U60" i="17"/>
  <c r="S60" i="17"/>
  <c r="Q60" i="17"/>
  <c r="P60" i="17"/>
  <c r="O60" i="17"/>
  <c r="N60" i="17"/>
  <c r="M60" i="17"/>
  <c r="L60" i="17"/>
  <c r="K60" i="17"/>
  <c r="J60" i="17"/>
  <c r="I60" i="17"/>
  <c r="U59" i="17"/>
  <c r="S59" i="17"/>
  <c r="Q59" i="17"/>
  <c r="P59" i="17"/>
  <c r="O59" i="17"/>
  <c r="N59" i="17"/>
  <c r="M59" i="17"/>
  <c r="L59" i="17"/>
  <c r="K59" i="17"/>
  <c r="J59" i="17"/>
  <c r="I59" i="17"/>
  <c r="U58" i="17"/>
  <c r="S58" i="17"/>
  <c r="Q58" i="17"/>
  <c r="P58" i="17"/>
  <c r="O58" i="17"/>
  <c r="N58" i="17"/>
  <c r="M58" i="17"/>
  <c r="L58" i="17"/>
  <c r="K58" i="17"/>
  <c r="J58" i="17"/>
  <c r="I58" i="17"/>
  <c r="U57" i="17"/>
  <c r="S57" i="17"/>
  <c r="Q57" i="17"/>
  <c r="P57" i="17"/>
  <c r="O57" i="17"/>
  <c r="N57" i="17"/>
  <c r="M57" i="17"/>
  <c r="L57" i="17"/>
  <c r="K57" i="17"/>
  <c r="J57" i="17"/>
  <c r="I57" i="17"/>
  <c r="U56" i="17"/>
  <c r="S56" i="17"/>
  <c r="Q56" i="17"/>
  <c r="P56" i="17"/>
  <c r="O56" i="17"/>
  <c r="N56" i="17"/>
  <c r="M56" i="17"/>
  <c r="L56" i="17"/>
  <c r="K56" i="17"/>
  <c r="J56" i="17"/>
  <c r="I56" i="17"/>
  <c r="U55" i="17"/>
  <c r="S55" i="17"/>
  <c r="Q55" i="17"/>
  <c r="P55" i="17"/>
  <c r="O55" i="17"/>
  <c r="N55" i="17"/>
  <c r="M55" i="17"/>
  <c r="L55" i="17"/>
  <c r="K55" i="17"/>
  <c r="J55" i="17"/>
  <c r="I55" i="17"/>
  <c r="U54" i="17"/>
  <c r="S54" i="17"/>
  <c r="Q54" i="17"/>
  <c r="P54" i="17"/>
  <c r="O54" i="17"/>
  <c r="N54" i="17"/>
  <c r="M54" i="17"/>
  <c r="L54" i="17"/>
  <c r="K54" i="17"/>
  <c r="J54" i="17"/>
  <c r="I54" i="17"/>
  <c r="U53" i="17"/>
  <c r="S53" i="17"/>
  <c r="Q53" i="17"/>
  <c r="P53" i="17"/>
  <c r="O53" i="17"/>
  <c r="N53" i="17"/>
  <c r="M53" i="17"/>
  <c r="L53" i="17"/>
  <c r="K53" i="17"/>
  <c r="J53" i="17"/>
  <c r="I53" i="17"/>
  <c r="U52" i="17"/>
  <c r="S52" i="17"/>
  <c r="Q52" i="17"/>
  <c r="P52" i="17"/>
  <c r="O52" i="17"/>
  <c r="N52" i="17"/>
  <c r="M52" i="17"/>
  <c r="L52" i="17"/>
  <c r="K52" i="17"/>
  <c r="J52" i="17"/>
  <c r="I52" i="17"/>
  <c r="U51" i="17"/>
  <c r="S51" i="17"/>
  <c r="Q51" i="17"/>
  <c r="P51" i="17"/>
  <c r="O51" i="17"/>
  <c r="N51" i="17"/>
  <c r="M51" i="17"/>
  <c r="L51" i="17"/>
  <c r="K51" i="17"/>
  <c r="J51" i="17"/>
  <c r="I51" i="17"/>
  <c r="U50" i="17"/>
  <c r="S50" i="17"/>
  <c r="Q50" i="17"/>
  <c r="P50" i="17"/>
  <c r="O50" i="17"/>
  <c r="N50" i="17"/>
  <c r="M50" i="17"/>
  <c r="L50" i="17"/>
  <c r="K50" i="17"/>
  <c r="J50" i="17"/>
  <c r="I50" i="17"/>
  <c r="U49" i="17"/>
  <c r="S49" i="17"/>
  <c r="Q49" i="17"/>
  <c r="P49" i="17"/>
  <c r="O49" i="17"/>
  <c r="N49" i="17"/>
  <c r="M49" i="17"/>
  <c r="L49" i="17"/>
  <c r="K49" i="17"/>
  <c r="J49" i="17"/>
  <c r="I49" i="17"/>
  <c r="U48" i="17"/>
  <c r="S48" i="17"/>
  <c r="Q48" i="17"/>
  <c r="P48" i="17"/>
  <c r="O48" i="17"/>
  <c r="N48" i="17"/>
  <c r="M48" i="17"/>
  <c r="L48" i="17"/>
  <c r="K48" i="17"/>
  <c r="J48" i="17"/>
  <c r="I48" i="17"/>
  <c r="U47" i="17"/>
  <c r="S47" i="17"/>
  <c r="Q47" i="17"/>
  <c r="P47" i="17"/>
  <c r="O47" i="17"/>
  <c r="N47" i="17"/>
  <c r="M47" i="17"/>
  <c r="L47" i="17"/>
  <c r="K47" i="17"/>
  <c r="J47" i="17"/>
  <c r="I47" i="17"/>
  <c r="U46" i="17"/>
  <c r="S46" i="17"/>
  <c r="Q46" i="17"/>
  <c r="P46" i="17"/>
  <c r="O46" i="17"/>
  <c r="N46" i="17"/>
  <c r="M46" i="17"/>
  <c r="L46" i="17"/>
  <c r="K46" i="17"/>
  <c r="J46" i="17"/>
  <c r="I46" i="17"/>
  <c r="U45" i="17"/>
  <c r="S45" i="17"/>
  <c r="Q45" i="17"/>
  <c r="P45" i="17"/>
  <c r="O45" i="17"/>
  <c r="N45" i="17"/>
  <c r="M45" i="17"/>
  <c r="L45" i="17"/>
  <c r="K45" i="17"/>
  <c r="J45" i="17"/>
  <c r="I45" i="17"/>
  <c r="U44" i="17"/>
  <c r="S44" i="17"/>
  <c r="Q44" i="17"/>
  <c r="P44" i="17"/>
  <c r="O44" i="17"/>
  <c r="N44" i="17"/>
  <c r="M44" i="17"/>
  <c r="L44" i="17"/>
  <c r="K44" i="17"/>
  <c r="J44" i="17"/>
  <c r="I44" i="17"/>
  <c r="U43" i="17"/>
  <c r="S43" i="17"/>
  <c r="Q43" i="17"/>
  <c r="P43" i="17"/>
  <c r="O43" i="17"/>
  <c r="N43" i="17"/>
  <c r="M43" i="17"/>
  <c r="L43" i="17"/>
  <c r="K43" i="17"/>
  <c r="J43" i="17"/>
  <c r="I43" i="17"/>
  <c r="U42" i="17"/>
  <c r="S42" i="17"/>
  <c r="Q42" i="17"/>
  <c r="P42" i="17"/>
  <c r="O42" i="17"/>
  <c r="N42" i="17"/>
  <c r="M42" i="17"/>
  <c r="L42" i="17"/>
  <c r="K42" i="17"/>
  <c r="J42" i="17"/>
  <c r="I42" i="17"/>
  <c r="U41" i="17"/>
  <c r="S41" i="17"/>
  <c r="Q41" i="17"/>
  <c r="P41" i="17"/>
  <c r="O41" i="17"/>
  <c r="N41" i="17"/>
  <c r="M41" i="17"/>
  <c r="L41" i="17"/>
  <c r="K41" i="17"/>
  <c r="J41" i="17"/>
  <c r="I41" i="17"/>
  <c r="U40" i="17"/>
  <c r="S40" i="17"/>
  <c r="Q40" i="17"/>
  <c r="P40" i="17"/>
  <c r="O40" i="17"/>
  <c r="N40" i="17"/>
  <c r="M40" i="17"/>
  <c r="L40" i="17"/>
  <c r="K40" i="17"/>
  <c r="J40" i="17"/>
  <c r="I40" i="17"/>
  <c r="U39" i="17"/>
  <c r="S39" i="17"/>
  <c r="Q39" i="17"/>
  <c r="P39" i="17"/>
  <c r="O39" i="17"/>
  <c r="N39" i="17"/>
  <c r="M39" i="17"/>
  <c r="L39" i="17"/>
  <c r="K39" i="17"/>
  <c r="J39" i="17"/>
  <c r="I39" i="17"/>
  <c r="U38" i="17"/>
  <c r="S38" i="17"/>
  <c r="Q38" i="17"/>
  <c r="P38" i="17"/>
  <c r="O38" i="17"/>
  <c r="N38" i="17"/>
  <c r="M38" i="17"/>
  <c r="L38" i="17"/>
  <c r="K38" i="17"/>
  <c r="J38" i="17"/>
  <c r="I38" i="17"/>
  <c r="U37" i="17"/>
  <c r="S37" i="17"/>
  <c r="Q37" i="17"/>
  <c r="P37" i="17"/>
  <c r="O37" i="17"/>
  <c r="N37" i="17"/>
  <c r="M37" i="17"/>
  <c r="L37" i="17"/>
  <c r="K37" i="17"/>
  <c r="J37" i="17"/>
  <c r="I37" i="17"/>
  <c r="U36" i="17"/>
  <c r="U35" i="17"/>
  <c r="S35" i="17"/>
  <c r="Q35" i="17"/>
  <c r="P35" i="17"/>
  <c r="O35" i="17"/>
  <c r="N35" i="17"/>
  <c r="M35" i="17"/>
  <c r="L35" i="17"/>
  <c r="K35" i="17"/>
  <c r="J35" i="17"/>
  <c r="I35" i="17"/>
  <c r="U33" i="17"/>
  <c r="S33" i="17"/>
  <c r="Q33" i="17"/>
  <c r="P33" i="17"/>
  <c r="O33" i="17"/>
  <c r="N33" i="17"/>
  <c r="M33" i="17"/>
  <c r="L33" i="17"/>
  <c r="K33" i="17"/>
  <c r="J33" i="17"/>
  <c r="I33" i="17"/>
  <c r="U32" i="17"/>
  <c r="S32" i="17"/>
  <c r="Q32" i="17"/>
  <c r="P32" i="17"/>
  <c r="O32" i="17"/>
  <c r="N32" i="17"/>
  <c r="M32" i="17"/>
  <c r="L32" i="17"/>
  <c r="K32" i="17"/>
  <c r="J32" i="17"/>
  <c r="I32" i="17"/>
  <c r="U29" i="17"/>
  <c r="S29" i="17"/>
  <c r="Q29" i="17"/>
  <c r="P29" i="17"/>
  <c r="O29" i="17"/>
  <c r="N29" i="17"/>
  <c r="M29" i="17"/>
  <c r="L29" i="17"/>
  <c r="K29" i="17"/>
  <c r="J29" i="17"/>
  <c r="I29" i="17"/>
  <c r="U27" i="17"/>
  <c r="S27" i="17"/>
  <c r="Q27" i="17"/>
  <c r="P27" i="17"/>
  <c r="O27" i="17"/>
  <c r="N27" i="17"/>
  <c r="M27" i="17"/>
  <c r="L27" i="17"/>
  <c r="K27" i="17"/>
  <c r="J27" i="17"/>
  <c r="I27" i="17"/>
  <c r="U26" i="17"/>
  <c r="S26" i="17"/>
  <c r="Q26" i="17"/>
  <c r="P26" i="17"/>
  <c r="O26" i="17"/>
  <c r="N26" i="17"/>
  <c r="M26" i="17"/>
  <c r="L26" i="17"/>
  <c r="K26" i="17"/>
  <c r="J26" i="17"/>
  <c r="I26" i="17"/>
  <c r="U25" i="17"/>
  <c r="S25" i="17"/>
  <c r="Q25" i="17"/>
  <c r="P25" i="17"/>
  <c r="O25" i="17"/>
  <c r="N25" i="17"/>
  <c r="M25" i="17"/>
  <c r="L25" i="17"/>
  <c r="K25" i="17"/>
  <c r="J25" i="17"/>
  <c r="I25" i="17"/>
  <c r="U24" i="17"/>
  <c r="S24" i="17"/>
  <c r="Q24" i="17"/>
  <c r="P24" i="17"/>
  <c r="O24" i="17"/>
  <c r="N24" i="17"/>
  <c r="M24" i="17"/>
  <c r="L24" i="17"/>
  <c r="K24" i="17"/>
  <c r="J24" i="17"/>
  <c r="I24" i="17"/>
  <c r="U23" i="17"/>
  <c r="S23" i="17"/>
  <c r="Q23" i="17"/>
  <c r="P23" i="17"/>
  <c r="O23" i="17"/>
  <c r="N23" i="17"/>
  <c r="M23" i="17"/>
  <c r="L23" i="17"/>
  <c r="K23" i="17"/>
  <c r="J23" i="17"/>
  <c r="I23" i="17"/>
  <c r="U22" i="17"/>
  <c r="S22" i="17"/>
  <c r="Q22" i="17"/>
  <c r="P22" i="17"/>
  <c r="O22" i="17"/>
  <c r="N22" i="17"/>
  <c r="M22" i="17"/>
  <c r="L22" i="17"/>
  <c r="K22" i="17"/>
  <c r="J22" i="17"/>
  <c r="I22" i="17"/>
  <c r="U21" i="17"/>
  <c r="S21" i="17"/>
  <c r="Q21" i="17"/>
  <c r="P21" i="17"/>
  <c r="O21" i="17"/>
  <c r="N21" i="17"/>
  <c r="M21" i="17"/>
  <c r="L21" i="17"/>
  <c r="K21" i="17"/>
  <c r="J21" i="17"/>
  <c r="I21" i="17"/>
  <c r="U20" i="17"/>
  <c r="S20" i="17"/>
  <c r="Q20" i="17"/>
  <c r="P20" i="17"/>
  <c r="O20" i="17"/>
  <c r="N20" i="17"/>
  <c r="M20" i="17"/>
  <c r="L20" i="17"/>
  <c r="K20" i="17"/>
  <c r="J20" i="17"/>
  <c r="I20" i="17"/>
  <c r="U19" i="17"/>
  <c r="S19" i="17"/>
  <c r="Q19" i="17"/>
  <c r="P19" i="17"/>
  <c r="O19" i="17"/>
  <c r="N19" i="17"/>
  <c r="M19" i="17"/>
  <c r="L19" i="17"/>
  <c r="K19" i="17"/>
  <c r="J19" i="17"/>
  <c r="I19" i="17"/>
  <c r="U18" i="17"/>
  <c r="S18" i="17"/>
  <c r="Q18" i="17"/>
  <c r="P18" i="17"/>
  <c r="O18" i="17"/>
  <c r="N18" i="17"/>
  <c r="M18" i="17"/>
  <c r="L18" i="17"/>
  <c r="K18" i="17"/>
  <c r="J18" i="17"/>
  <c r="I18" i="17"/>
  <c r="U17" i="17"/>
  <c r="S17" i="17"/>
  <c r="Q17" i="17"/>
  <c r="P17" i="17"/>
  <c r="O17" i="17"/>
  <c r="N17" i="17"/>
  <c r="M17" i="17"/>
  <c r="L17" i="17"/>
  <c r="K17" i="17"/>
  <c r="J17" i="17"/>
  <c r="I17" i="17"/>
  <c r="U16" i="17"/>
  <c r="S16" i="17"/>
  <c r="Q16" i="17"/>
  <c r="P16" i="17"/>
  <c r="O16" i="17"/>
  <c r="N16" i="17"/>
  <c r="M16" i="17"/>
  <c r="L16" i="17"/>
  <c r="K16" i="17"/>
  <c r="J16" i="17"/>
  <c r="I16" i="17"/>
  <c r="U15" i="17"/>
  <c r="S15" i="17"/>
  <c r="Q15" i="17"/>
  <c r="P15" i="17"/>
  <c r="O15" i="17"/>
  <c r="N15" i="17"/>
  <c r="M15" i="17"/>
  <c r="L15" i="17"/>
  <c r="K15" i="17"/>
  <c r="J15" i="17"/>
  <c r="I15" i="17"/>
  <c r="U14" i="17"/>
  <c r="S14" i="17"/>
  <c r="Q14" i="17"/>
  <c r="P14" i="17"/>
  <c r="O14" i="17"/>
  <c r="N14" i="17"/>
  <c r="M14" i="17"/>
  <c r="L14" i="17"/>
  <c r="K14" i="17"/>
  <c r="J14" i="17"/>
  <c r="I14" i="17"/>
  <c r="U13" i="17"/>
  <c r="S13" i="17"/>
  <c r="Q13" i="17"/>
  <c r="P13" i="17"/>
  <c r="O13" i="17"/>
  <c r="N13" i="17"/>
  <c r="M13" i="17"/>
  <c r="L13" i="17"/>
  <c r="K13" i="17"/>
  <c r="J13" i="17"/>
  <c r="I13" i="17"/>
  <c r="U12" i="17"/>
  <c r="S12" i="17"/>
  <c r="Q12" i="17"/>
  <c r="P12" i="17"/>
  <c r="O12" i="17"/>
  <c r="N12" i="17"/>
  <c r="M12" i="17"/>
  <c r="L12" i="17"/>
  <c r="K12" i="17"/>
  <c r="J12" i="17"/>
  <c r="I12" i="17"/>
  <c r="U11" i="17"/>
  <c r="S11" i="17"/>
  <c r="Q11" i="17"/>
  <c r="P11" i="17"/>
  <c r="O11" i="17"/>
  <c r="N11" i="17"/>
  <c r="M11" i="17"/>
  <c r="L11" i="17"/>
  <c r="K11" i="17"/>
  <c r="J11" i="17"/>
  <c r="I11" i="17"/>
  <c r="U10" i="17"/>
  <c r="S10" i="17"/>
  <c r="Q10" i="17"/>
  <c r="P10" i="17"/>
  <c r="O10" i="17"/>
  <c r="N10" i="17"/>
  <c r="M10" i="17"/>
  <c r="L10" i="17"/>
  <c r="K10" i="17"/>
  <c r="J10" i="17"/>
  <c r="I10" i="17"/>
  <c r="U9" i="17"/>
  <c r="S9" i="17"/>
  <c r="Q9" i="17"/>
  <c r="P9" i="17"/>
  <c r="O9" i="17"/>
  <c r="N9" i="17"/>
  <c r="M9" i="17"/>
  <c r="L9" i="17"/>
  <c r="K9" i="17"/>
  <c r="J9" i="17"/>
  <c r="I9" i="17"/>
  <c r="U8" i="17"/>
  <c r="S8" i="17"/>
  <c r="Q8" i="17"/>
  <c r="P8" i="17"/>
  <c r="O8" i="17"/>
  <c r="N8" i="17"/>
  <c r="M8" i="17"/>
  <c r="L8" i="17"/>
  <c r="K8" i="17"/>
  <c r="J8" i="17"/>
  <c r="I8" i="17"/>
  <c r="U7" i="17"/>
  <c r="S7" i="17"/>
  <c r="Q7" i="17"/>
  <c r="P7" i="17"/>
  <c r="O7" i="17"/>
  <c r="N7" i="17"/>
  <c r="M7" i="17"/>
  <c r="L7" i="17"/>
  <c r="K7" i="17"/>
  <c r="J7" i="17"/>
  <c r="I7" i="17"/>
  <c r="U6" i="17"/>
  <c r="S6" i="17"/>
  <c r="Q6" i="17"/>
  <c r="P6" i="17"/>
  <c r="O6" i="17"/>
  <c r="N6" i="17"/>
  <c r="M6" i="17"/>
  <c r="L6" i="17"/>
  <c r="K6" i="17"/>
  <c r="J6" i="17"/>
  <c r="I6" i="17"/>
  <c r="U5" i="17"/>
  <c r="S5" i="17"/>
  <c r="Q5" i="17"/>
  <c r="P5" i="17"/>
  <c r="O5" i="17"/>
  <c r="N5" i="17"/>
  <c r="M5" i="17"/>
  <c r="L5" i="17"/>
  <c r="K5" i="17"/>
  <c r="J5" i="17"/>
  <c r="I5" i="17"/>
  <c r="U4" i="17"/>
  <c r="S4" i="17"/>
  <c r="Q4" i="17"/>
  <c r="P4" i="17"/>
  <c r="O4" i="17"/>
  <c r="N4" i="17"/>
  <c r="M4" i="17"/>
  <c r="L4" i="17"/>
  <c r="K4" i="17"/>
  <c r="J4" i="17"/>
  <c r="I4" i="17"/>
  <c r="W4" i="4"/>
  <c r="W4" i="1"/>
  <c r="W28" i="5"/>
  <c r="W19" i="5"/>
  <c r="W18" i="5"/>
  <c r="W17" i="5"/>
  <c r="W27" i="5"/>
  <c r="W26" i="5"/>
  <c r="W25" i="5"/>
  <c r="W24" i="5"/>
  <c r="W23" i="5"/>
  <c r="W22" i="5"/>
  <c r="W16" i="5"/>
  <c r="W15" i="5"/>
  <c r="W14" i="5"/>
  <c r="W13" i="5"/>
  <c r="W12" i="5"/>
  <c r="W21" i="5"/>
  <c r="W20" i="5"/>
  <c r="W11" i="5"/>
  <c r="W10" i="5"/>
  <c r="W9" i="5"/>
  <c r="W8" i="5"/>
  <c r="W7" i="5"/>
  <c r="W6" i="5"/>
  <c r="W5" i="5"/>
  <c r="W4" i="5"/>
  <c r="D7" i="15"/>
  <c r="C7" i="15"/>
  <c r="B7" i="15"/>
  <c r="U4" i="4"/>
  <c r="S4" i="4"/>
  <c r="R4" i="4"/>
  <c r="Q4" i="4"/>
  <c r="P4" i="4"/>
  <c r="O4" i="4"/>
  <c r="N4" i="4"/>
  <c r="M4" i="4"/>
  <c r="L4" i="4"/>
  <c r="K4" i="4"/>
  <c r="K17" i="5"/>
  <c r="L17" i="5"/>
  <c r="M17" i="5"/>
  <c r="N17" i="5"/>
  <c r="O17" i="5"/>
  <c r="P17" i="5"/>
  <c r="Q17" i="5"/>
  <c r="R17" i="5"/>
  <c r="S17" i="5"/>
  <c r="U17" i="5"/>
  <c r="U4" i="1"/>
  <c r="S4" i="1"/>
  <c r="R4" i="1"/>
  <c r="Q4" i="1"/>
  <c r="P4" i="1"/>
  <c r="O4" i="1"/>
  <c r="N4" i="1"/>
  <c r="M4" i="1"/>
  <c r="L4" i="1"/>
  <c r="K4" i="1"/>
  <c r="D9" i="15"/>
  <c r="C9" i="15"/>
  <c r="B9" i="15"/>
  <c r="T10" i="4" l="1"/>
  <c r="V10" i="4" s="1"/>
  <c r="T13" i="4"/>
  <c r="V13" i="4" s="1"/>
  <c r="T19" i="4"/>
  <c r="V19" i="4" s="1"/>
  <c r="T11" i="4"/>
  <c r="V11" i="4" s="1"/>
  <c r="T7" i="4"/>
  <c r="V7" i="4" s="1"/>
  <c r="T12" i="4"/>
  <c r="V12" i="4" s="1"/>
  <c r="T16" i="4"/>
  <c r="V16" i="4" s="1"/>
  <c r="T15" i="4"/>
  <c r="V15" i="4" s="1"/>
  <c r="T14" i="4"/>
  <c r="V14" i="4" s="1"/>
  <c r="T9" i="4"/>
  <c r="V9" i="4" s="1"/>
  <c r="T8" i="4"/>
  <c r="V8" i="4" s="1"/>
  <c r="E31" i="15"/>
  <c r="E20" i="15"/>
  <c r="T19" i="1"/>
  <c r="V19" i="1" s="1"/>
  <c r="T46" i="1"/>
  <c r="V46" i="1" s="1"/>
  <c r="T27" i="1"/>
  <c r="V27" i="1" s="1"/>
  <c r="T36" i="1"/>
  <c r="V36" i="1" s="1"/>
  <c r="T50" i="1"/>
  <c r="V50" i="1" s="1"/>
  <c r="T66" i="1"/>
  <c r="V66" i="1" s="1"/>
  <c r="T77" i="1"/>
  <c r="V77" i="1" s="1"/>
  <c r="T14" i="1"/>
  <c r="V14" i="1" s="1"/>
  <c r="T28" i="1"/>
  <c r="V28" i="1" s="1"/>
  <c r="T82" i="1"/>
  <c r="V82" i="1" s="1"/>
  <c r="T63" i="1"/>
  <c r="V63" i="1" s="1"/>
  <c r="T76" i="1"/>
  <c r="V76" i="1" s="1"/>
  <c r="T17" i="1"/>
  <c r="V17" i="1" s="1"/>
  <c r="T56" i="1"/>
  <c r="V56" i="1" s="1"/>
  <c r="T67" i="1"/>
  <c r="V67" i="1" s="1"/>
  <c r="T29" i="1"/>
  <c r="V29" i="1" s="1"/>
  <c r="T6" i="1"/>
  <c r="V6" i="1" s="1"/>
  <c r="T71" i="1"/>
  <c r="V71" i="1" s="1"/>
  <c r="T84" i="1"/>
  <c r="V84" i="1" s="1"/>
  <c r="T52" i="1"/>
  <c r="V52" i="1" s="1"/>
  <c r="B21" i="15"/>
  <c r="T37" i="1"/>
  <c r="V37" i="1" s="1"/>
  <c r="T53" i="1"/>
  <c r="V53" i="1" s="1"/>
  <c r="T74" i="1"/>
  <c r="V74" i="1" s="1"/>
  <c r="T8" i="1"/>
  <c r="V8" i="1" s="1"/>
  <c r="T11" i="1"/>
  <c r="V11" i="1" s="1"/>
  <c r="T75" i="1"/>
  <c r="V75" i="1" s="1"/>
  <c r="T78" i="1"/>
  <c r="V78" i="1" s="1"/>
  <c r="T57" i="1"/>
  <c r="V57" i="1" s="1"/>
  <c r="T65" i="1"/>
  <c r="V65" i="1" s="1"/>
  <c r="T49" i="1"/>
  <c r="V49" i="1" s="1"/>
  <c r="T44" i="1"/>
  <c r="V44" i="1" s="1"/>
  <c r="T16" i="1"/>
  <c r="V16" i="1" s="1"/>
  <c r="T12" i="1"/>
  <c r="V12" i="1" s="1"/>
  <c r="T31" i="1"/>
  <c r="V31" i="1" s="1"/>
  <c r="T40" i="1"/>
  <c r="V40" i="1" s="1"/>
  <c r="T70" i="1"/>
  <c r="V70" i="1" s="1"/>
  <c r="B32" i="15"/>
  <c r="T43" i="1"/>
  <c r="V43" i="1" s="1"/>
  <c r="T85" i="1"/>
  <c r="V85" i="1" s="1"/>
  <c r="T5" i="1"/>
  <c r="V5" i="1" s="1"/>
  <c r="T15" i="1"/>
  <c r="V15" i="1" s="1"/>
  <c r="T41" i="1"/>
  <c r="V41" i="1" s="1"/>
  <c r="T81" i="1"/>
  <c r="V81" i="1" s="1"/>
  <c r="T48" i="1"/>
  <c r="V48" i="1" s="1"/>
  <c r="T61" i="1"/>
  <c r="V61" i="1" s="1"/>
  <c r="T72" i="1"/>
  <c r="V72" i="1" s="1"/>
  <c r="T39" i="1"/>
  <c r="V39" i="1" s="1"/>
  <c r="T83" i="1"/>
  <c r="V83" i="1" s="1"/>
  <c r="T7" i="1"/>
  <c r="V7" i="1" s="1"/>
  <c r="T18" i="1"/>
  <c r="V18" i="1" s="1"/>
  <c r="T32" i="1"/>
  <c r="V32" i="1" s="1"/>
  <c r="D21" i="15"/>
  <c r="T45" i="1"/>
  <c r="V45" i="1" s="1"/>
  <c r="T62" i="1"/>
  <c r="V62" i="1" s="1"/>
  <c r="T64" i="1"/>
  <c r="V64" i="1" s="1"/>
  <c r="C21" i="15"/>
  <c r="T13" i="1"/>
  <c r="V13" i="1" s="1"/>
  <c r="T30" i="1"/>
  <c r="V30" i="1" s="1"/>
  <c r="T80" i="1"/>
  <c r="V80" i="1" s="1"/>
  <c r="E19" i="15"/>
  <c r="T21" i="1"/>
  <c r="V21" i="1" s="1"/>
  <c r="T58" i="1"/>
  <c r="V58" i="1" s="1"/>
  <c r="T79" i="1"/>
  <c r="V79" i="1" s="1"/>
  <c r="T73" i="1"/>
  <c r="V73" i="1" s="1"/>
  <c r="E29" i="15"/>
  <c r="E18" i="15"/>
  <c r="R28" i="17"/>
  <c r="T28" i="17" s="1"/>
  <c r="T4" i="4"/>
  <c r="V4" i="4" s="1"/>
  <c r="R13" i="17"/>
  <c r="T13" i="17" s="1"/>
  <c r="R55" i="17"/>
  <c r="T55" i="17" s="1"/>
  <c r="R57" i="17"/>
  <c r="T57" i="17" s="1"/>
  <c r="R5" i="17"/>
  <c r="T5" i="17" s="1"/>
  <c r="R51" i="17"/>
  <c r="T51" i="17" s="1"/>
  <c r="R41" i="17"/>
  <c r="T41" i="17" s="1"/>
  <c r="R47" i="17"/>
  <c r="T47" i="17" s="1"/>
  <c r="R56" i="17"/>
  <c r="T56" i="17" s="1"/>
  <c r="R27" i="17"/>
  <c r="T27" i="17" s="1"/>
  <c r="R43" i="17"/>
  <c r="T43" i="17" s="1"/>
  <c r="R21" i="17"/>
  <c r="T21" i="17" s="1"/>
  <c r="R12" i="17"/>
  <c r="T12" i="17" s="1"/>
  <c r="R20" i="17"/>
  <c r="T20" i="17" s="1"/>
  <c r="R38" i="17"/>
  <c r="T38" i="17" s="1"/>
  <c r="R7" i="17"/>
  <c r="T7" i="17" s="1"/>
  <c r="R16" i="17"/>
  <c r="T16" i="17" s="1"/>
  <c r="R19" i="17"/>
  <c r="T19" i="17" s="1"/>
  <c r="R11" i="17"/>
  <c r="T11" i="17" s="1"/>
  <c r="R26" i="17"/>
  <c r="T26" i="17" s="1"/>
  <c r="R29" i="17"/>
  <c r="T29" i="17" s="1"/>
  <c r="R33" i="17"/>
  <c r="T33" i="17" s="1"/>
  <c r="R39" i="17"/>
  <c r="T39" i="17" s="1"/>
  <c r="R66" i="17"/>
  <c r="T66" i="17" s="1"/>
  <c r="R14" i="17"/>
  <c r="T14" i="17" s="1"/>
  <c r="R61" i="17"/>
  <c r="T61" i="17" s="1"/>
  <c r="R25" i="17"/>
  <c r="T25" i="17" s="1"/>
  <c r="R53" i="17"/>
  <c r="T53" i="17" s="1"/>
  <c r="I69" i="17"/>
  <c r="R10" i="17"/>
  <c r="T10" i="17" s="1"/>
  <c r="R23" i="17"/>
  <c r="T23" i="17" s="1"/>
  <c r="R50" i="17"/>
  <c r="T50" i="17" s="1"/>
  <c r="K69" i="17"/>
  <c r="R22" i="17"/>
  <c r="T22" i="17" s="1"/>
  <c r="R35" i="17"/>
  <c r="T35" i="17" s="1"/>
  <c r="R59" i="17"/>
  <c r="T59" i="17" s="1"/>
  <c r="R65" i="17"/>
  <c r="T65" i="17" s="1"/>
  <c r="L69" i="17"/>
  <c r="R32" i="17"/>
  <c r="T32" i="17" s="1"/>
  <c r="R44" i="17"/>
  <c r="T44" i="17" s="1"/>
  <c r="R49" i="17"/>
  <c r="T49" i="17" s="1"/>
  <c r="J69" i="17"/>
  <c r="M69" i="17"/>
  <c r="R15" i="17"/>
  <c r="T15" i="17" s="1"/>
  <c r="R46" i="17"/>
  <c r="T46" i="17" s="1"/>
  <c r="R52" i="17"/>
  <c r="T52" i="17" s="1"/>
  <c r="R17" i="17"/>
  <c r="T17" i="17" s="1"/>
  <c r="N69" i="17"/>
  <c r="R42" i="17"/>
  <c r="T42" i="17" s="1"/>
  <c r="R60" i="17"/>
  <c r="T60" i="17" s="1"/>
  <c r="R63" i="17"/>
  <c r="T63" i="17" s="1"/>
  <c r="O69" i="17"/>
  <c r="R18" i="17"/>
  <c r="T18" i="17" s="1"/>
  <c r="R37" i="17"/>
  <c r="T37" i="17" s="1"/>
  <c r="R40" i="17"/>
  <c r="T40" i="17" s="1"/>
  <c r="R45" i="17"/>
  <c r="T45" i="17" s="1"/>
  <c r="R6" i="17"/>
  <c r="T6" i="17" s="1"/>
  <c r="P69" i="17"/>
  <c r="R4" i="17"/>
  <c r="T4" i="17" s="1"/>
  <c r="R48" i="17"/>
  <c r="T48" i="17" s="1"/>
  <c r="R58" i="17"/>
  <c r="T58" i="17" s="1"/>
  <c r="Q69" i="17"/>
  <c r="R24" i="17"/>
  <c r="T24" i="17" s="1"/>
  <c r="S69" i="17"/>
  <c r="R8" i="17"/>
  <c r="T8" i="17" s="1"/>
  <c r="R62" i="17"/>
  <c r="T62" i="17" s="1"/>
  <c r="R68" i="17"/>
  <c r="T68" i="17" s="1"/>
  <c r="U69" i="17"/>
  <c r="R9" i="17"/>
  <c r="T9" i="17" s="1"/>
  <c r="R54" i="17"/>
  <c r="T54" i="17" s="1"/>
  <c r="T4" i="1"/>
  <c r="V4" i="1" s="1"/>
  <c r="U12" i="5"/>
  <c r="S12" i="5"/>
  <c r="R12" i="5"/>
  <c r="Q12" i="5"/>
  <c r="P12" i="5"/>
  <c r="O12" i="5"/>
  <c r="N12" i="5"/>
  <c r="M12" i="5"/>
  <c r="L12" i="5"/>
  <c r="K12" i="5"/>
  <c r="U21" i="5"/>
  <c r="S21" i="5"/>
  <c r="R21" i="5"/>
  <c r="Q21" i="5"/>
  <c r="P21" i="5"/>
  <c r="O21" i="5"/>
  <c r="N21" i="5"/>
  <c r="M21" i="5"/>
  <c r="L21" i="5"/>
  <c r="K21" i="5"/>
  <c r="F20" i="15" l="1"/>
  <c r="J20" i="15" s="1"/>
  <c r="G30" i="15"/>
  <c r="K30" i="15" s="1"/>
  <c r="G19" i="15"/>
  <c r="K19" i="15" s="1"/>
  <c r="G8" i="15"/>
  <c r="F30" i="15"/>
  <c r="F19" i="15"/>
  <c r="F8" i="15"/>
  <c r="H19" i="15"/>
  <c r="H8" i="15"/>
  <c r="H30" i="15"/>
  <c r="L30" i="15" s="1"/>
  <c r="F31" i="15"/>
  <c r="J31" i="15" s="1"/>
  <c r="H9" i="15"/>
  <c r="L9" i="15" s="1"/>
  <c r="E32" i="15"/>
  <c r="H31" i="15"/>
  <c r="L31" i="15" s="1"/>
  <c r="H20" i="15"/>
  <c r="L20" i="15" s="1"/>
  <c r="E21" i="15"/>
  <c r="G20" i="15"/>
  <c r="K20" i="15" s="1"/>
  <c r="G31" i="15"/>
  <c r="K31" i="15" s="1"/>
  <c r="G9" i="15"/>
  <c r="R69" i="17"/>
  <c r="T69" i="17"/>
  <c r="D10" i="15"/>
  <c r="C10" i="15"/>
  <c r="B10" i="15"/>
  <c r="E6" i="15"/>
  <c r="M31" i="15" l="1"/>
  <c r="I31" i="15"/>
  <c r="L19" i="15"/>
  <c r="M20" i="15"/>
  <c r="I20" i="15"/>
  <c r="J30" i="15"/>
  <c r="M30" i="15" s="1"/>
  <c r="I30" i="15"/>
  <c r="I19" i="15"/>
  <c r="J19" i="15"/>
  <c r="E9" i="15"/>
  <c r="E8" i="15"/>
  <c r="E7" i="15"/>
  <c r="M19" i="15" l="1"/>
  <c r="E10" i="15"/>
  <c r="U19" i="5" l="1"/>
  <c r="S19" i="5"/>
  <c r="R19" i="5"/>
  <c r="Q19" i="5"/>
  <c r="P19" i="5"/>
  <c r="O19" i="5"/>
  <c r="N19" i="5"/>
  <c r="M19" i="5"/>
  <c r="L19" i="5"/>
  <c r="K19" i="5"/>
  <c r="U18" i="5"/>
  <c r="S18" i="5"/>
  <c r="R18" i="5"/>
  <c r="Q18" i="5"/>
  <c r="P18" i="5"/>
  <c r="O18" i="5"/>
  <c r="N18" i="5"/>
  <c r="M18" i="5"/>
  <c r="L18" i="5"/>
  <c r="K18" i="5"/>
  <c r="U20" i="5"/>
  <c r="S20" i="5"/>
  <c r="R20" i="5"/>
  <c r="Q20" i="5"/>
  <c r="P20" i="5"/>
  <c r="O20" i="5"/>
  <c r="N20" i="5"/>
  <c r="M20" i="5"/>
  <c r="L20" i="5"/>
  <c r="K20" i="5"/>
  <c r="U16" i="5"/>
  <c r="S16" i="5"/>
  <c r="R16" i="5"/>
  <c r="Q16" i="5"/>
  <c r="P16" i="5"/>
  <c r="O16" i="5"/>
  <c r="N16" i="5"/>
  <c r="M16" i="5"/>
  <c r="L16" i="5"/>
  <c r="K16" i="5"/>
  <c r="U15" i="5"/>
  <c r="S15" i="5"/>
  <c r="R15" i="5"/>
  <c r="Q15" i="5"/>
  <c r="P15" i="5"/>
  <c r="O15" i="5"/>
  <c r="N15" i="5"/>
  <c r="M15" i="5"/>
  <c r="L15" i="5"/>
  <c r="K15" i="5"/>
  <c r="U14" i="5"/>
  <c r="S14" i="5"/>
  <c r="R14" i="5"/>
  <c r="Q14" i="5"/>
  <c r="P14" i="5"/>
  <c r="O14" i="5"/>
  <c r="N14" i="5"/>
  <c r="M14" i="5"/>
  <c r="L14" i="5"/>
  <c r="K14" i="5"/>
  <c r="U13" i="5"/>
  <c r="S13" i="5"/>
  <c r="R13" i="5"/>
  <c r="Q13" i="5"/>
  <c r="P13" i="5"/>
  <c r="O13" i="5"/>
  <c r="N13" i="5"/>
  <c r="M13" i="5"/>
  <c r="L13" i="5"/>
  <c r="K13" i="5"/>
  <c r="W6" i="13" l="1"/>
  <c r="U6" i="13"/>
  <c r="S6" i="13"/>
  <c r="R6" i="13"/>
  <c r="Q6" i="13"/>
  <c r="P6" i="13"/>
  <c r="O6" i="13"/>
  <c r="N6" i="13"/>
  <c r="M6" i="13"/>
  <c r="L6" i="13"/>
  <c r="K6" i="13"/>
  <c r="W5" i="13"/>
  <c r="U5" i="13"/>
  <c r="S5" i="13"/>
  <c r="R5" i="13"/>
  <c r="Q5" i="13"/>
  <c r="P5" i="13"/>
  <c r="O5" i="13"/>
  <c r="N5" i="13"/>
  <c r="M5" i="13"/>
  <c r="L5" i="13"/>
  <c r="K5" i="13"/>
  <c r="W4" i="13"/>
  <c r="U4" i="13"/>
  <c r="S4" i="13"/>
  <c r="R4" i="13"/>
  <c r="Q4" i="13"/>
  <c r="P4" i="13"/>
  <c r="O4" i="13"/>
  <c r="N4" i="13"/>
  <c r="M4" i="13"/>
  <c r="L4" i="13"/>
  <c r="K4" i="13"/>
  <c r="U11" i="5"/>
  <c r="S11" i="5"/>
  <c r="R11" i="5"/>
  <c r="Q11" i="5"/>
  <c r="P11" i="5"/>
  <c r="O11" i="5"/>
  <c r="N11" i="5"/>
  <c r="M11" i="5"/>
  <c r="L11" i="5"/>
  <c r="K11" i="5"/>
  <c r="U10" i="5"/>
  <c r="S10" i="5"/>
  <c r="R10" i="5"/>
  <c r="Q10" i="5"/>
  <c r="P10" i="5"/>
  <c r="O10" i="5"/>
  <c r="N10" i="5"/>
  <c r="M10" i="5"/>
  <c r="L10" i="5"/>
  <c r="K10" i="5"/>
  <c r="U9" i="5"/>
  <c r="S9" i="5"/>
  <c r="R9" i="5"/>
  <c r="Q9" i="5"/>
  <c r="P9" i="5"/>
  <c r="O9" i="5"/>
  <c r="N9" i="5"/>
  <c r="M9" i="5"/>
  <c r="L9" i="5"/>
  <c r="K9" i="5"/>
  <c r="U8" i="5"/>
  <c r="S8" i="5"/>
  <c r="R8" i="5"/>
  <c r="Q8" i="5"/>
  <c r="P8" i="5"/>
  <c r="O8" i="5"/>
  <c r="N8" i="5"/>
  <c r="M8" i="5"/>
  <c r="L8" i="5"/>
  <c r="K8" i="5"/>
  <c r="U7" i="5"/>
  <c r="S7" i="5"/>
  <c r="R7" i="5"/>
  <c r="Q7" i="5"/>
  <c r="P7" i="5"/>
  <c r="O7" i="5"/>
  <c r="N7" i="5"/>
  <c r="M7" i="5"/>
  <c r="L7" i="5"/>
  <c r="K7" i="5"/>
  <c r="U6" i="5"/>
  <c r="S6" i="5"/>
  <c r="R6" i="5"/>
  <c r="Q6" i="5"/>
  <c r="P6" i="5"/>
  <c r="O6" i="5"/>
  <c r="N6" i="5"/>
  <c r="M6" i="5"/>
  <c r="L6" i="5"/>
  <c r="K6" i="5"/>
  <c r="U5" i="5"/>
  <c r="S5" i="5"/>
  <c r="R5" i="5"/>
  <c r="Q5" i="5"/>
  <c r="P5" i="5"/>
  <c r="O5" i="5"/>
  <c r="N5" i="5"/>
  <c r="M5" i="5"/>
  <c r="L5" i="5"/>
  <c r="K5" i="5"/>
  <c r="U4" i="5"/>
  <c r="S4" i="5"/>
  <c r="R4" i="5"/>
  <c r="Q4" i="5"/>
  <c r="P4" i="5"/>
  <c r="O4" i="5"/>
  <c r="N4" i="5"/>
  <c r="M4" i="5"/>
  <c r="L4" i="5"/>
  <c r="K4" i="5"/>
  <c r="U27" i="5"/>
  <c r="S27" i="5"/>
  <c r="R27" i="5"/>
  <c r="Q27" i="5"/>
  <c r="P27" i="5"/>
  <c r="O27" i="5"/>
  <c r="N27" i="5"/>
  <c r="M27" i="5"/>
  <c r="L27" i="5"/>
  <c r="K27" i="5"/>
  <c r="U26" i="5"/>
  <c r="S26" i="5"/>
  <c r="R26" i="5"/>
  <c r="Q26" i="5"/>
  <c r="P26" i="5"/>
  <c r="O26" i="5"/>
  <c r="N26" i="5"/>
  <c r="M26" i="5"/>
  <c r="L26" i="5"/>
  <c r="K26" i="5"/>
  <c r="U25" i="5"/>
  <c r="S25" i="5"/>
  <c r="R25" i="5"/>
  <c r="Q25" i="5"/>
  <c r="P25" i="5"/>
  <c r="O25" i="5"/>
  <c r="N25" i="5"/>
  <c r="M25" i="5"/>
  <c r="L25" i="5"/>
  <c r="K25" i="5"/>
  <c r="U24" i="5"/>
  <c r="S24" i="5"/>
  <c r="R24" i="5"/>
  <c r="Q24" i="5"/>
  <c r="P24" i="5"/>
  <c r="O24" i="5"/>
  <c r="N24" i="5"/>
  <c r="M24" i="5"/>
  <c r="L24" i="5"/>
  <c r="K24" i="5"/>
  <c r="U23" i="5"/>
  <c r="S23" i="5"/>
  <c r="R23" i="5"/>
  <c r="Q23" i="5"/>
  <c r="P23" i="5"/>
  <c r="O23" i="5"/>
  <c r="N23" i="5"/>
  <c r="M23" i="5"/>
  <c r="L23" i="5"/>
  <c r="K23" i="5"/>
  <c r="U22" i="5"/>
  <c r="S22" i="5"/>
  <c r="R22" i="5"/>
  <c r="Q22" i="5"/>
  <c r="P22" i="5"/>
  <c r="O22" i="5"/>
  <c r="N22" i="5"/>
  <c r="M22" i="5"/>
  <c r="L22" i="5"/>
  <c r="K22" i="5"/>
  <c r="U28" i="5"/>
  <c r="S28" i="5"/>
  <c r="R28" i="5"/>
  <c r="Q28" i="5"/>
  <c r="P28" i="5"/>
  <c r="O28" i="5"/>
  <c r="N28" i="5"/>
  <c r="M28" i="5"/>
  <c r="L28" i="5"/>
  <c r="K28" i="5"/>
  <c r="T37" i="5" l="1"/>
  <c r="V37" i="5" s="1"/>
  <c r="T42" i="5"/>
  <c r="V42" i="5" s="1"/>
  <c r="T29" i="5"/>
  <c r="V29" i="5" s="1"/>
  <c r="T50" i="5"/>
  <c r="V50" i="5" s="1"/>
  <c r="T40" i="5"/>
  <c r="V40" i="5" s="1"/>
  <c r="T48" i="5"/>
  <c r="V48" i="5" s="1"/>
  <c r="T35" i="5"/>
  <c r="V35" i="5" s="1"/>
  <c r="T52" i="5"/>
  <c r="V52" i="5" s="1"/>
  <c r="T30" i="5"/>
  <c r="V30" i="5" s="1"/>
  <c r="T36" i="5"/>
  <c r="V36" i="5" s="1"/>
  <c r="T49" i="5"/>
  <c r="V49" i="5" s="1"/>
  <c r="T47" i="5"/>
  <c r="V47" i="5" s="1"/>
  <c r="T41" i="5"/>
  <c r="V41" i="5" s="1"/>
  <c r="T45" i="5"/>
  <c r="V45" i="5" s="1"/>
  <c r="T51" i="5"/>
  <c r="V51" i="5" s="1"/>
  <c r="T44" i="5"/>
  <c r="V44" i="5" s="1"/>
  <c r="T39" i="5"/>
  <c r="V39" i="5" s="1"/>
  <c r="T34" i="5"/>
  <c r="V34" i="5" s="1"/>
  <c r="T38" i="5"/>
  <c r="V38" i="5" s="1"/>
  <c r="T46" i="5"/>
  <c r="V46" i="5" s="1"/>
  <c r="T33" i="5"/>
  <c r="V33" i="5" s="1"/>
  <c r="T32" i="5"/>
  <c r="V32" i="5" s="1"/>
  <c r="T43" i="5"/>
  <c r="V43" i="5" s="1"/>
  <c r="T31" i="5"/>
  <c r="V31" i="5" s="1"/>
  <c r="T17" i="5"/>
  <c r="V17" i="5" s="1"/>
  <c r="U7" i="13"/>
  <c r="N7" i="13"/>
  <c r="O7" i="13"/>
  <c r="R7" i="13"/>
  <c r="Q7" i="13"/>
  <c r="W7" i="13"/>
  <c r="L7" i="13"/>
  <c r="M7" i="13"/>
  <c r="T5" i="13"/>
  <c r="V5" i="13" s="1"/>
  <c r="X5" i="13" s="1"/>
  <c r="P7" i="13"/>
  <c r="T6" i="13"/>
  <c r="S7" i="13"/>
  <c r="T4" i="13"/>
  <c r="K7" i="13"/>
  <c r="Q20" i="4"/>
  <c r="T7" i="5"/>
  <c r="V7" i="5" s="1"/>
  <c r="T24" i="5"/>
  <c r="V24" i="5" s="1"/>
  <c r="T20" i="5"/>
  <c r="V20" i="5" s="1"/>
  <c r="T6" i="5"/>
  <c r="V6" i="5" s="1"/>
  <c r="T4" i="5"/>
  <c r="V4" i="5" s="1"/>
  <c r="T23" i="5"/>
  <c r="V23" i="5" s="1"/>
  <c r="T18" i="5"/>
  <c r="V18" i="5" s="1"/>
  <c r="T11" i="5"/>
  <c r="V11" i="5" s="1"/>
  <c r="T22" i="5"/>
  <c r="V22" i="5" s="1"/>
  <c r="T16" i="5"/>
  <c r="V16" i="5" s="1"/>
  <c r="T8" i="5"/>
  <c r="V8" i="5" s="1"/>
  <c r="T25" i="5"/>
  <c r="V25" i="5" s="1"/>
  <c r="T19" i="5"/>
  <c r="V19" i="5" s="1"/>
  <c r="T10" i="5"/>
  <c r="V10" i="5" s="1"/>
  <c r="T28" i="5"/>
  <c r="V28" i="5" s="1"/>
  <c r="T15" i="5"/>
  <c r="V15" i="5" s="1"/>
  <c r="T5" i="5"/>
  <c r="V5" i="5" s="1"/>
  <c r="T14" i="5"/>
  <c r="V14" i="5" s="1"/>
  <c r="T9" i="5"/>
  <c r="V9" i="5" s="1"/>
  <c r="T27" i="5"/>
  <c r="V27" i="5" s="1"/>
  <c r="T12" i="5"/>
  <c r="V12" i="5" s="1"/>
  <c r="T13" i="5"/>
  <c r="V13" i="5" s="1"/>
  <c r="T26" i="5"/>
  <c r="V26" i="5" s="1"/>
  <c r="T21" i="5"/>
  <c r="V21" i="5" s="1"/>
  <c r="R20" i="4"/>
  <c r="L20" i="4"/>
  <c r="U20" i="4"/>
  <c r="M20" i="4"/>
  <c r="W20" i="4"/>
  <c r="K20" i="4"/>
  <c r="N20" i="4"/>
  <c r="S20" i="4"/>
  <c r="O20" i="4"/>
  <c r="P20" i="4"/>
  <c r="U53" i="5"/>
  <c r="M86" i="1"/>
  <c r="R53" i="5"/>
  <c r="S53" i="5"/>
  <c r="K53" i="5"/>
  <c r="L53" i="5"/>
  <c r="M53" i="5"/>
  <c r="N53" i="5"/>
  <c r="Q53" i="5"/>
  <c r="P53" i="5"/>
  <c r="O53" i="5"/>
  <c r="W53" i="5"/>
  <c r="S86" i="1"/>
  <c r="K86" i="1"/>
  <c r="L86" i="1"/>
  <c r="N86" i="1"/>
  <c r="O86" i="1"/>
  <c r="P86" i="1"/>
  <c r="Q86" i="1"/>
  <c r="R86" i="1"/>
  <c r="V6" i="13"/>
  <c r="X6" i="13" s="1"/>
  <c r="W86" i="1"/>
  <c r="U86" i="1"/>
  <c r="H29" i="15" l="1"/>
  <c r="H7" i="15"/>
  <c r="L7" i="15" s="1"/>
  <c r="H18" i="15"/>
  <c r="G29" i="15"/>
  <c r="G18" i="15"/>
  <c r="F29" i="15"/>
  <c r="F18" i="15"/>
  <c r="F7" i="15"/>
  <c r="J7" i="15" s="1"/>
  <c r="G7" i="15"/>
  <c r="K9" i="15"/>
  <c r="L8" i="15"/>
  <c r="K8" i="15"/>
  <c r="V4" i="13"/>
  <c r="T7" i="13"/>
  <c r="F9" i="15"/>
  <c r="T20" i="4"/>
  <c r="T53" i="5"/>
  <c r="L18" i="15" l="1"/>
  <c r="L21" i="15" s="1"/>
  <c r="H21" i="15"/>
  <c r="L29" i="15"/>
  <c r="L32" i="15" s="1"/>
  <c r="H32" i="15"/>
  <c r="K29" i="15"/>
  <c r="K32" i="15" s="1"/>
  <c r="G32" i="15"/>
  <c r="K18" i="15"/>
  <c r="K21" i="15" s="1"/>
  <c r="G21" i="15"/>
  <c r="J29" i="15"/>
  <c r="F32" i="15"/>
  <c r="I29" i="15"/>
  <c r="I32" i="15" s="1"/>
  <c r="I18" i="15"/>
  <c r="I21" i="15" s="1"/>
  <c r="J18" i="15"/>
  <c r="F21" i="15"/>
  <c r="J9" i="15"/>
  <c r="M9" i="15" s="1"/>
  <c r="X4" i="13"/>
  <c r="V7" i="13"/>
  <c r="V53" i="5"/>
  <c r="V20" i="4"/>
  <c r="M29" i="15" l="1"/>
  <c r="M32" i="15" s="1"/>
  <c r="J32" i="15"/>
  <c r="J21" i="15"/>
  <c r="M18" i="15"/>
  <c r="M21" i="15" s="1"/>
  <c r="L10" i="15"/>
  <c r="H10" i="15"/>
  <c r="I7" i="15"/>
  <c r="K7" i="15"/>
  <c r="I9" i="15"/>
  <c r="G10" i="15"/>
  <c r="K10" i="15" l="1"/>
  <c r="M7" i="15"/>
  <c r="T86" i="1"/>
  <c r="I8" i="15" l="1"/>
  <c r="I10" i="15" s="1"/>
  <c r="V86" i="1"/>
  <c r="J8" i="15" l="1"/>
  <c r="F10" i="15"/>
  <c r="M8" i="15" l="1"/>
  <c r="M10" i="15" s="1"/>
  <c r="J10" i="15"/>
</calcChain>
</file>

<file path=xl/sharedStrings.xml><?xml version="1.0" encoding="utf-8"?>
<sst xmlns="http://schemas.openxmlformats.org/spreadsheetml/2006/main" count="2442" uniqueCount="712">
  <si>
    <t xml:space="preserve">1.1             Completing the Functional Requirements Response Workbook </t>
  </si>
  <si>
    <t>Term</t>
  </si>
  <si>
    <t>Meaning</t>
  </si>
  <si>
    <t>Users</t>
  </si>
  <si>
    <t>All users of the solution - not dependent on roles and permissions - it is assumed all that is needed is a valid login.</t>
  </si>
  <si>
    <t>Authorized Users</t>
  </si>
  <si>
    <t>All users that are authorized (based on roles and permissions) to perform the specified capability or use the feature described.</t>
  </si>
  <si>
    <t>County Users</t>
  </si>
  <si>
    <t>All authorized users internal to Gwinnett County Government.
This includes users within the Law department and any additional County employees (i.e. IT, Finance, etc.) that might be granted access to the system for specific purposes at the discretion of the County.</t>
  </si>
  <si>
    <t>Files</t>
  </si>
  <si>
    <t>Files refer to any type of document including emails.</t>
  </si>
  <si>
    <t>Outside Counsel Users</t>
  </si>
  <si>
    <t>Authorized users that are designated by Gwinnett County Government Law Department or IT (with appropriate permissions to do so) as Outside Counsel users who might interact directly or indirectly with one or more of the features and capabilities of the solution.</t>
  </si>
  <si>
    <t>Administrative County Users</t>
  </si>
  <si>
    <t xml:space="preserve">Gwinnett County Government Users of the solution who possess the writes necessary to perform administrative functions within the application - such as User Management, Configuration, etc.  Note:  These users may NOT have full administrative rights that may be restricted to Gwinnett County IT - such as making changes to computer or connectivity. </t>
  </si>
  <si>
    <t xml:space="preserve">The provider of the proposed solution that is responding to the RFP.  </t>
  </si>
  <si>
    <t>Resident</t>
  </si>
  <si>
    <t>The User of the system that is requesting services or assistance using the solution intake process.</t>
  </si>
  <si>
    <t>Req. ID</t>
  </si>
  <si>
    <t>Category</t>
  </si>
  <si>
    <t>Importance</t>
  </si>
  <si>
    <t>Previous Request for Proposal #</t>
  </si>
  <si>
    <t>Previous Request for Proposal Importance</t>
  </si>
  <si>
    <t>Requirement</t>
  </si>
  <si>
    <t>Response Notes</t>
  </si>
  <si>
    <r>
      <t xml:space="preserve">Compliance Response
</t>
    </r>
    <r>
      <rPr>
        <b/>
        <sz val="14"/>
        <color rgb="FFFFFF00"/>
        <rFont val="Roboto"/>
      </rPr>
      <t>Availability</t>
    </r>
  </si>
  <si>
    <r>
      <t xml:space="preserve">Compliance Response
</t>
    </r>
    <r>
      <rPr>
        <b/>
        <sz val="14"/>
        <color rgb="FFFFFF00"/>
        <rFont val="Roboto"/>
      </rPr>
      <t>Environment</t>
    </r>
  </si>
  <si>
    <r>
      <t xml:space="preserve">Compliance Response
</t>
    </r>
    <r>
      <rPr>
        <b/>
        <sz val="14"/>
        <color rgb="FFFFFF00"/>
        <rFont val="Roboto"/>
      </rPr>
      <t>Delivery</t>
    </r>
  </si>
  <si>
    <t>Tally 
(H,Full)</t>
  </si>
  <si>
    <t>Tally 
(H,Part)</t>
  </si>
  <si>
    <t>Tally 
(H,No)</t>
  </si>
  <si>
    <t>Tally 
(M,Full)</t>
  </si>
  <si>
    <t>Tally
(M,Part)</t>
  </si>
  <si>
    <t>Tally
(M,No)</t>
  </si>
  <si>
    <t>Tally
(L,Full)</t>
  </si>
  <si>
    <t>Tally
(L,Part)</t>
  </si>
  <si>
    <t>Tally
(L,No)</t>
  </si>
  <si>
    <t>Availability score</t>
  </si>
  <si>
    <t>Environment Score</t>
  </si>
  <si>
    <t>Total weighted score</t>
  </si>
  <si>
    <t>Maximum available score</t>
  </si>
  <si>
    <t>Scorer Comments</t>
  </si>
  <si>
    <t>Traceability</t>
  </si>
  <si>
    <t>SOLUTION TYPE</t>
  </si>
  <si>
    <r>
      <t xml:space="preserve">Vendor Name </t>
    </r>
    <r>
      <rPr>
        <b/>
        <i/>
        <sz val="16"/>
        <color theme="1"/>
        <rFont val="Roboto"/>
      </rPr>
      <t>&lt;Insert Company Name of Responding vendor&gt;</t>
    </r>
  </si>
  <si>
    <t>(1,.25,0,0)</t>
  </si>
  <si>
    <t>The proposed solution…....</t>
  </si>
  <si>
    <t>IT-1</t>
  </si>
  <si>
    <t>Auditing and Reporting</t>
  </si>
  <si>
    <t>Medium</t>
  </si>
  <si>
    <t>14.4</t>
  </si>
  <si>
    <t>O</t>
  </si>
  <si>
    <t xml:space="preserve">.. includes the ability to capture and access reporting on usage statistics. </t>
  </si>
  <si>
    <t>Select from drop down list</t>
  </si>
  <si>
    <t>IT-2</t>
  </si>
  <si>
    <t>High</t>
  </si>
  <si>
    <t>14.9</t>
  </si>
  <si>
    <t>R</t>
  </si>
  <si>
    <t xml:space="preserve">.. includes and retains audit information based upon configured rules. </t>
  </si>
  <si>
    <t>IT-3</t>
  </si>
  <si>
    <t>Availability and Reliability</t>
  </si>
  <si>
    <t>17.1</t>
  </si>
  <si>
    <t>.. fits within the County’s disaster recovery and business continuity plans for the organization.   The County will require proof prior to final award.</t>
  </si>
  <si>
    <t>IT-4</t>
  </si>
  <si>
    <t>17.2</t>
  </si>
  <si>
    <t>.. includes redundancy and can be deployed without a single point of failure.</t>
  </si>
  <si>
    <t>IT-5</t>
  </si>
  <si>
    <t>17.3</t>
  </si>
  <si>
    <t xml:space="preserve">.. provides a high availability architecture or configuration options to operate as such. </t>
  </si>
  <si>
    <t>IT-6</t>
  </si>
  <si>
    <t>17.5</t>
  </si>
  <si>
    <t>.. includes multiple environments for development, test, and production environments.</t>
  </si>
  <si>
    <t>IT-7</t>
  </si>
  <si>
    <t>17.7</t>
  </si>
  <si>
    <t>.. has the ability to provide horizontal scalability and redundancy to all levels of the architecture/infrastructure.</t>
  </si>
  <si>
    <t>IT-8</t>
  </si>
  <si>
    <t>17.8</t>
  </si>
  <si>
    <t xml:space="preserve">.. provides solution and data backups.
-  For on-premise solutions, it provides for full and incremental backups to support a fail-safe backup strategy.  
- For hosted solution, it provides a fail-safe backup. </t>
  </si>
  <si>
    <t>IT-9</t>
  </si>
  <si>
    <t>Cloud  &amp; Hybrid Solution</t>
  </si>
  <si>
    <t>18.10</t>
  </si>
  <si>
    <t>.. is SOC 2 Type 2 compliant.  As such the vendor will provide a System and Organization Control (SOC) 2 Type 2 report with an Unqualified opinion prior to final contract award.</t>
  </si>
  <si>
    <t>IT-10</t>
  </si>
  <si>
    <t>18.2</t>
  </si>
  <si>
    <t>.. provides Data Security, including safeguards against unauthorized access and disclosure of confidential, sensitive, and personally identifiable information (PII).</t>
  </si>
  <si>
    <t>IT-11</t>
  </si>
  <si>
    <t>18.3</t>
  </si>
  <si>
    <t xml:space="preserve">.. provides detailed logs of audit events and makes these logs continuously available for ingestion by a security information and event management solution (SIEM) without the need to manually download or transfer data. </t>
  </si>
  <si>
    <t>IT-12</t>
  </si>
  <si>
    <t>18.4</t>
  </si>
  <si>
    <t>.. is NIST 800-53 Compliant.</t>
  </si>
  <si>
    <t>IT-13</t>
  </si>
  <si>
    <t>18.5</t>
  </si>
  <si>
    <t>.. is SSAE16 Certified.</t>
  </si>
  <si>
    <t>IT-14</t>
  </si>
  <si>
    <t>19.5</t>
  </si>
  <si>
    <t>..  enables software updates and patches automatically applied within 30 days for critical updates/patches and immediately for vulnerability with a known exploit.</t>
  </si>
  <si>
    <t>IT-15</t>
  </si>
  <si>
    <t>19.9</t>
  </si>
  <si>
    <t>.. is compatible with Microsoft DLP.</t>
  </si>
  <si>
    <t>IT-16</t>
  </si>
  <si>
    <t>19.13</t>
  </si>
  <si>
    <r>
      <t xml:space="preserve">.. provides the ability to implement high-availability architecture implementations that support </t>
    </r>
    <r>
      <rPr>
        <sz val="11"/>
        <color theme="1"/>
        <rFont val="Roboto"/>
      </rPr>
      <t>99.99</t>
    </r>
    <r>
      <rPr>
        <sz val="11"/>
        <rFont val="Roboto"/>
      </rPr>
      <t xml:space="preserve"> uptime or better.</t>
    </r>
  </si>
  <si>
    <t>IT-17</t>
  </si>
  <si>
    <t>18.7</t>
  </si>
  <si>
    <t>.. meets HIPAA Compliance rules and guidelines.</t>
  </si>
  <si>
    <t>IT-18</t>
  </si>
  <si>
    <t>18.9</t>
  </si>
  <si>
    <t>.. and solution provider(s) guarantee all County owned data is stored within the continental United States of America.</t>
  </si>
  <si>
    <t>IT-19</t>
  </si>
  <si>
    <t>Compliance</t>
  </si>
  <si>
    <t>13.1</t>
  </si>
  <si>
    <t xml:space="preserve">.. enables access to  custodians of documents subject to the Health Insurance Portability and Accountability Act of 1996 (HIPAA), and the rules adopted under it and prohibit unauthorized access. </t>
  </si>
  <si>
    <t>IT-20</t>
  </si>
  <si>
    <t>13.2</t>
  </si>
  <si>
    <t xml:space="preserve">.. is compliant with Section 508 of the Rehabilitation Act of 1973 to provide for accessibility of information technology by the handicapped. </t>
  </si>
  <si>
    <t>IT-21</t>
  </si>
  <si>
    <t>13.3</t>
  </si>
  <si>
    <t xml:space="preserve">.. supports compliance with the State of Georgia Open Records Act (50-18-71 Article 5). </t>
  </si>
  <si>
    <t>IT-22</t>
  </si>
  <si>
    <t>13.4</t>
  </si>
  <si>
    <t xml:space="preserve">.. supports the use and security of digital signatures (as authorized by the Georgia Electronic Signature Act, Title 10 Chapter 5) and should follow the Georgia Uniform Electronic Transactions Act. </t>
  </si>
  <si>
    <t>IT-23</t>
  </si>
  <si>
    <t>Low</t>
  </si>
  <si>
    <t>13.5</t>
  </si>
  <si>
    <t xml:space="preserve">.. complies with the current standards adopted by the Payment Card Industry (PCI). </t>
  </si>
  <si>
    <t>Changed Importance from "High" to "Low".</t>
  </si>
  <si>
    <t>IT-24</t>
  </si>
  <si>
    <t>13.6</t>
  </si>
  <si>
    <t>.. enables compartmentalization of documents identified by their creators as judicial work product, attorney privileged, confidential, personally identifiable information (PII), protected health information (HPI), etc. so that only authorized users may access them and those users are aware of their classification.</t>
  </si>
  <si>
    <t>IT-25</t>
  </si>
  <si>
    <t>Security</t>
  </si>
  <si>
    <t>11.4</t>
  </si>
  <si>
    <t xml:space="preserve">.. remote access capabilities are compatible with the existing enterprise remote access solutions (Global Protect and Cisco AnyConnect). </t>
  </si>
  <si>
    <t>IT-26</t>
  </si>
  <si>
    <t>IT-27</t>
  </si>
  <si>
    <t>.. enforces unique usernames.</t>
  </si>
  <si>
    <t>IT-28</t>
  </si>
  <si>
    <t>.. does not store authentication credentials or sensitive data in its code.</t>
  </si>
  <si>
    <t>IT-29</t>
  </si>
  <si>
    <t>6.4</t>
  </si>
  <si>
    <t xml:space="preserve">.. includes an interface for assigning, reporting, certifying, and modifying permissions based on user. </t>
  </si>
  <si>
    <t>IT-30</t>
  </si>
  <si>
    <t>6.6</t>
  </si>
  <si>
    <r>
      <t>.. meets or exceeds any and all encryption standards for data storage, access, and transmission as outlined in</t>
    </r>
    <r>
      <rPr>
        <sz val="11"/>
        <color theme="1"/>
        <rFont val="Roboto"/>
      </rPr>
      <t xml:space="preserve"> </t>
    </r>
    <r>
      <rPr>
        <u/>
        <sz val="11"/>
        <color theme="1"/>
        <rFont val="Roboto"/>
      </rPr>
      <t xml:space="preserve">Exhibit A. </t>
    </r>
  </si>
  <si>
    <t>IT-31</t>
  </si>
  <si>
    <t>6.7</t>
  </si>
  <si>
    <t xml:space="preserve">.. provides file encryption capabilities within the solution and allows storage of data that has been encrypted by other encryption platforms (and continue to maintain those encryption levels). </t>
  </si>
  <si>
    <t>IT-32</t>
  </si>
  <si>
    <t>.. is certified FedRamp High or StateRamp.</t>
  </si>
  <si>
    <t>IT-33</t>
  </si>
  <si>
    <t>6.1</t>
  </si>
  <si>
    <t xml:space="preserve">.. provides roles and permissions assigned individually and by group or role. </t>
  </si>
  <si>
    <t>IT-34</t>
  </si>
  <si>
    <t>Supportability</t>
  </si>
  <si>
    <t>New</t>
  </si>
  <si>
    <t>.. will provide a "sandbox" in which developers and others can use to learn about and test the solution and various configurations they might want to vet.</t>
  </si>
  <si>
    <t>IT-35</t>
  </si>
  <si>
    <t>11.5</t>
  </si>
  <si>
    <t xml:space="preserve">..  has uptime availability that meets or exceed a 99.5% service level to meet County requirements, excluding planned maintenance. </t>
  </si>
  <si>
    <t>IT-36</t>
  </si>
  <si>
    <t>11.7</t>
  </si>
  <si>
    <t xml:space="preserve">.. is configurable. </t>
  </si>
  <si>
    <t>IT-37</t>
  </si>
  <si>
    <t>.. does not require a “heavy client” installation on the individual workstations or on-site servers.</t>
  </si>
  <si>
    <t>IT-38</t>
  </si>
  <si>
    <t>Usability</t>
  </si>
  <si>
    <t>12.1</t>
  </si>
  <si>
    <t>.. provides users with a intuitive user interface that requires no coding experience and requires less than two hours of user training.</t>
  </si>
  <si>
    <t>IT-39</t>
  </si>
  <si>
    <t>12.2</t>
  </si>
  <si>
    <t>.. provides a user interface that uses standard MS Windows-like layout and navigation features.</t>
  </si>
  <si>
    <t>IT-40</t>
  </si>
  <si>
    <t>12.3</t>
  </si>
  <si>
    <t xml:space="preserve">.. provides the ability to use and create context sensitive tooltips or other similar online help feature. </t>
  </si>
  <si>
    <t>IT-41</t>
  </si>
  <si>
    <t>12.4</t>
  </si>
  <si>
    <t>.. provides context sensitive Online Help.</t>
  </si>
  <si>
    <t>IT-42</t>
  </si>
  <si>
    <t>12.5</t>
  </si>
  <si>
    <t>.. provides context menus accessible on a right mouse click or other one-step access.</t>
  </si>
  <si>
    <t>IT-43</t>
  </si>
  <si>
    <t>12.6</t>
  </si>
  <si>
    <t xml:space="preserve">.. provides a Web-Enabled User Interface. </t>
  </si>
  <si>
    <t>IT-44</t>
  </si>
  <si>
    <t>12.7</t>
  </si>
  <si>
    <t xml:space="preserve">.. adheres to Usability Design best practices in its construction (e.g., ISO 9241). </t>
  </si>
  <si>
    <t>IT-45</t>
  </si>
  <si>
    <t>12.8</t>
  </si>
  <si>
    <t xml:space="preserve">.. includes computer-based training (CBT) or online training modules. </t>
  </si>
  <si>
    <t>IT-46</t>
  </si>
  <si>
    <t>12.9</t>
  </si>
  <si>
    <t>.. allows all user components to be available to users through one common interface (user does not have to move between applications) to perform their work.</t>
  </si>
  <si>
    <t>IT-47</t>
  </si>
  <si>
    <t>Useability</t>
  </si>
  <si>
    <t>11.1</t>
  </si>
  <si>
    <t xml:space="preserve">.. is compatible with multiple browsers including the following ones at a minimum: Edge, Google Chrome, Mozilla Firefox, and Safari.  </t>
  </si>
  <si>
    <t>IT-48</t>
  </si>
  <si>
    <t>11.2</t>
  </si>
  <si>
    <t>.. can be accessed securely via mobile devices.</t>
  </si>
  <si>
    <t>IT-49</t>
  </si>
  <si>
    <t>17.12</t>
  </si>
  <si>
    <t xml:space="preserve">.. utilizes Active Directory for authentication and support of single sign-on and is compatible with the Microsoft Multi-Factor Authentication solution. </t>
  </si>
  <si>
    <t>Totals</t>
  </si>
  <si>
    <t>The solution enables authorized Users  to…....</t>
  </si>
  <si>
    <t>BFR-1</t>
  </si>
  <si>
    <t>Access/ Permissions &amp; User Management</t>
  </si>
  <si>
    <t>.. control access of users with tiered roles and permissions such that access  to features, capabilities, and fields can be set for individuals and groups of individuals based on the role they are assigned.</t>
  </si>
  <si>
    <t>BFR-2</t>
  </si>
  <si>
    <t>BFR-3</t>
  </si>
  <si>
    <t>.. create, edit, and maintain document retention policies and purging schedule.</t>
  </si>
  <si>
    <t>BFR-4</t>
  </si>
  <si>
    <t>..  setup business rules that determine how the retention policies are administered.</t>
  </si>
  <si>
    <t>BFR-5</t>
  </si>
  <si>
    <t>BFR-6</t>
  </si>
  <si>
    <t>BFR-7</t>
  </si>
  <si>
    <t>.. work offline (in the event of no internet connection) and then resume work online with no loss of data or work that was performed offline.</t>
  </si>
  <si>
    <t>BFR-8</t>
  </si>
  <si>
    <t>BFR-9</t>
  </si>
  <si>
    <t>BFR-10</t>
  </si>
  <si>
    <t>BFR-11</t>
  </si>
  <si>
    <t>BFR-12</t>
  </si>
  <si>
    <t>BFR-13</t>
  </si>
  <si>
    <t>BFR-14</t>
  </si>
  <si>
    <t>BFR-25</t>
  </si>
  <si>
    <t>BFR-34</t>
  </si>
  <si>
    <t>Collaboration</t>
  </si>
  <si>
    <t>BFR-43</t>
  </si>
  <si>
    <t>Dashboards &amp; Analytics</t>
  </si>
  <si>
    <t>BFR-44</t>
  </si>
  <si>
    <t>BFR-45</t>
  </si>
  <si>
    <t>BFR-46</t>
  </si>
  <si>
    <t>BFR-47</t>
  </si>
  <si>
    <t>BFR-50</t>
  </si>
  <si>
    <t>BFR-51</t>
  </si>
  <si>
    <t>BFR-52</t>
  </si>
  <si>
    <t>BFR-53</t>
  </si>
  <si>
    <t>BFR-54</t>
  </si>
  <si>
    <t>BFR-55</t>
  </si>
  <si>
    <t>BFR-56</t>
  </si>
  <si>
    <t>Document management</t>
  </si>
  <si>
    <t xml:space="preserve">R </t>
  </si>
  <si>
    <t>.. associate audio and video files with one or more matters and have them accessible and stored within the proposed solution.  For example: recording in Wave, MP3, MP4 and other audio/video file formats are supported.</t>
  </si>
  <si>
    <t>BFR-57</t>
  </si>
  <si>
    <t>.. associate, store, and access the following file types : MS Word documents, image files (i.e., JPEG, PMF, GIF), emails (i.e., Outlook Message File - Unicode, PST), text files (i.e.., txt, CVS delimited files), PDFs, MS Excel, MS Visio, and MS Power Point.</t>
  </si>
  <si>
    <t>BFR-58</t>
  </si>
  <si>
    <t>.. associate, store, and access an unlimited number of files within the solution.  In addition, there are no limitations to the size of files individually or in total.</t>
  </si>
  <si>
    <t>BFR-59</t>
  </si>
  <si>
    <t>.. organize files (documents, emails, and other potential attachments) and associate them with one or more matters based on User defined business rules and workflows.</t>
  </si>
  <si>
    <t>BFR-60</t>
  </si>
  <si>
    <t>.. synchronize/reconcile documents that may exists within the solution and external to the solution.</t>
  </si>
  <si>
    <t>BFR-61</t>
  </si>
  <si>
    <t>.. redact a document, version control documents, perform Optical Character Recognition (OCR) and bates label documents.</t>
  </si>
  <si>
    <t>BFR-62</t>
  </si>
  <si>
    <t>BFR-63</t>
  </si>
  <si>
    <t>BFR-65</t>
  </si>
  <si>
    <r>
      <t xml:space="preserve">.. bookmark and tag items in the knowledge base so they can be </t>
    </r>
    <r>
      <rPr>
        <u/>
        <sz val="11"/>
        <rFont val="Roboto"/>
      </rPr>
      <t>shared with other Users</t>
    </r>
    <r>
      <rPr>
        <sz val="11"/>
        <rFont val="Roboto"/>
      </rPr>
      <t>.</t>
    </r>
  </si>
  <si>
    <t>BFR-66</t>
  </si>
  <si>
    <t>BFR-67</t>
  </si>
  <si>
    <t>Mobility</t>
  </si>
  <si>
    <t>.. access the proposed solution via a mobile responsive interface.</t>
  </si>
  <si>
    <t>BFR-68</t>
  </si>
  <si>
    <t>.. access the proposed solution via a native application for Windows mobile devices (phone and tablet).</t>
  </si>
  <si>
    <t>BFR-69</t>
  </si>
  <si>
    <t>.. access the proposed solution via a native application for Android mobile devices (phone and tablet).</t>
  </si>
  <si>
    <t>BFR-70</t>
  </si>
  <si>
    <t>.. access the proposed solution via a native application for Apple (iOS) mobile devices (phone and tablet).</t>
  </si>
  <si>
    <t>Notifications</t>
  </si>
  <si>
    <t>.. setup, send and receive notifications within the proposed solution for which users can set preferences as to how the notifications will be received.  Example: A user can setup to receive notification with or without an audible sound when it is delivered.</t>
  </si>
  <si>
    <t>BFR-72</t>
  </si>
  <si>
    <t>.. configure and manage notifications (alerts and reminders) to other Users based on configurable timelines.</t>
  </si>
  <si>
    <t>BFR-73</t>
  </si>
  <si>
    <t>.. configure alert and reminders to be setup and sent via email.</t>
  </si>
  <si>
    <t>BFR-74</t>
  </si>
  <si>
    <t>.. configure alert and reminders to be setup and delivered as screen notifications from within the solution.</t>
  </si>
  <si>
    <t>BFR-75</t>
  </si>
  <si>
    <t>.. configure alert and reminders to be setup and sent via chat or MS Teams.</t>
  </si>
  <si>
    <t>BFR-76</t>
  </si>
  <si>
    <t>Reporting</t>
  </si>
  <si>
    <t>.. select and execute standard reports that are included in the proposed solution and are based on the data in the solution.</t>
  </si>
  <si>
    <t>BFR-77</t>
  </si>
  <si>
    <t>.. create User defined (non-standard) reports based on the data in the solution and save them as templates.</t>
  </si>
  <si>
    <t>.. create, save, and reuse report templates to generate future reports.</t>
  </si>
  <si>
    <t>.. share report templates they have created with other authorized Users.</t>
  </si>
  <si>
    <t>.. edit report templates they have created and overwrite the existing template or save the revised template as a new template.</t>
  </si>
  <si>
    <t>.. delete report templates they have created.</t>
  </si>
  <si>
    <t>BFR-79</t>
  </si>
  <si>
    <t>.. run reports based on the data in the solution and save the results.</t>
  </si>
  <si>
    <t>.. share report results they have generated with other authorized Users.</t>
  </si>
  <si>
    <t>.. delete report results they have generated.</t>
  </si>
  <si>
    <t>.. create, run, edit, print, and save custom reports and their results from data fields within the system.</t>
  </si>
  <si>
    <t>BFR-80</t>
  </si>
  <si>
    <t>.. print the results of reports (standard and custom) they have run to printers (local and network printers).</t>
  </si>
  <si>
    <t>BFR-81</t>
  </si>
  <si>
    <t>.. print and export the results of reports (standard and custom) they have run to a PDF.</t>
  </si>
  <si>
    <t>BFR-82</t>
  </si>
  <si>
    <t>.. report on settlement and judgement of a matter and matters.</t>
  </si>
  <si>
    <t>.. report on cost and expenses of a matter and matters.</t>
  </si>
  <si>
    <t>.. export the results of the reports they have run to an Excel file (formatted and/or delimited).</t>
  </si>
  <si>
    <t>.. export the results of the reports they have run to a text file and CSV file.</t>
  </si>
  <si>
    <t>.. schedule reports to run on a specified frequency.</t>
  </si>
  <si>
    <t>.. automatically have Standard reports generated, run, edit, print, and save as the result of steps within User-defined workflows.</t>
  </si>
  <si>
    <t>.. automatically have custom reports generated, run, edit, print, and save based on business rules and progress achieved within defined workflows.</t>
  </si>
  <si>
    <t>.. automatically send completed scheduled reports via email to specified parties.</t>
  </si>
  <si>
    <t>.. send out batch mailings (email or snail-mail) such as client surveys to specified contacts with minimal actions/clicks.</t>
  </si>
  <si>
    <t>Search</t>
  </si>
  <si>
    <t>.. conduct searches on full and partial contents of solution "out of the box" /standard fields.</t>
  </si>
  <si>
    <t>.. conduct searches on full or partial contents of solution "customized"/user defined fields.</t>
  </si>
  <si>
    <t>.. conduct searches on one or more criteria and fields using Boolean logic (i.e. "and", "or", "not". &gt;, &lt;, =).</t>
  </si>
  <si>
    <t>.. conduct searches on one or more criteria or fields using partial match logic (i.e. exact match, includes, starts with, ends with).</t>
  </si>
  <si>
    <t>.. enlarge the text of search results.</t>
  </si>
  <si>
    <t>Workflows &amp; Business Rules</t>
  </si>
  <si>
    <t>.. create business rules and workflows that utilize User roles and permissions.</t>
  </si>
  <si>
    <t>.. save workflows and business rules as templates that can be reused by others if shared by the authorized User who created them.</t>
  </si>
  <si>
    <t>.. setup timelines for tasks (i.e. deadlines, durations, etc.,)</t>
  </si>
  <si>
    <t>.. access date/time stamp information on any and all tasks within workflows and business rules.</t>
  </si>
  <si>
    <t>.. include alerts and notifications (i.e. reminders) as activities that are initiated as part of business rules and workflows.</t>
  </si>
  <si>
    <t>The solution includes …....</t>
  </si>
  <si>
    <t>IAI-1</t>
  </si>
  <si>
    <t>Analytics</t>
  </si>
  <si>
    <t xml:space="preserve">.. a way to seamlessly share data from within the proposed solution with data visualization tools (i.e. Power BI and Tableau) other third party data visualization systems to maximize the visibility of key performance indicators. 
</t>
  </si>
  <si>
    <t>Requirements Mtgs 072023 - Changed Importance from Medium to Low.</t>
  </si>
  <si>
    <t>IAI-2</t>
  </si>
  <si>
    <t>Content Manager</t>
  </si>
  <si>
    <t>.. an interface with the County Enterprise Records Management (i.e. Filenet, Hyland Base) system.</t>
  </si>
  <si>
    <t>Requirements Mtgs 072023 - No Change</t>
  </si>
  <si>
    <t>IAI-3</t>
  </si>
  <si>
    <t>.. an interface with the County document management system (SharePoint).</t>
  </si>
  <si>
    <t>Requirements Mtgs 072023 - Changed Importance from High to Medium.</t>
  </si>
  <si>
    <t>IAI-4</t>
  </si>
  <si>
    <t>ERP</t>
  </si>
  <si>
    <t>..  APIs (SOAP/XML) procedures that enable two-way interfaces to be constructed between the solution and the County's ERP system (currently SAP - moving to Oracle).</t>
  </si>
  <si>
    <t>IAI-5</t>
  </si>
  <si>
    <t>MS Interface</t>
  </si>
  <si>
    <t>.. an interface with Microsoft Office 365.</t>
  </si>
  <si>
    <t>Requirements Mtgs 072023 - No Change
Donna Functional Requirements - Row 74
Law Edits - Row 37</t>
  </si>
  <si>
    <t>.. an interface with Microsoft Teams.</t>
  </si>
  <si>
    <t>Requirements Mtgs 072023 - Requirement # change from IAI-6 to IAI-5.1
Donna Functional Requirements - Row 75
Law Edits - Row 38</t>
  </si>
  <si>
    <t>.. an interface with Microsoft Outlook.</t>
  </si>
  <si>
    <t>Requirements Mtgs 072023 - Requirement # change from IAI-7 to IAI-5.2
Donna Functional Requirements - Row 76 &amp; 77
Law Edits - Row 40</t>
  </si>
  <si>
    <t>.. an interface with MicroSoft Outlook such that PST files can be imported into the solution and each email readable, searchable, reviewed and associated as part of one or more matters that the authorized User associates it to.</t>
  </si>
  <si>
    <t>Requirements Mtgs 072023 - Requirement # change from IAI-8 to IAI-5.2.1
Donna Functional Requirements - Row 76 &amp; 77
Law Edits - Row 41
Law Edits - Row 42</t>
  </si>
  <si>
    <t>.. an interface with Microsoft Outlook such that calendaring and scheduling of matter related events are coordinated and/or visible.</t>
  </si>
  <si>
    <t>Requirements Mtgs 072023 - Requirement # change from IAI-9 to IAI-5.2.2 &amp; Changed Importance from Medium to High
Donna Functional Requirements - Row 79
Law Edits - Row 40
Law Edits - Row 42</t>
  </si>
  <si>
    <t>IAI-6</t>
  </si>
  <si>
    <t>Open Records</t>
  </si>
  <si>
    <t>Requirements Mtgs 072023 - Changed Importance from Medium to Low &amp; changed number from IAI-10 to IAI-6</t>
  </si>
  <si>
    <t>IAI-7</t>
  </si>
  <si>
    <t>Signature</t>
  </si>
  <si>
    <t>.. a standard interface or integration with DocuSign.</t>
  </si>
  <si>
    <t>Requirements Mtgs 072023 - Changed Importance from Medium to High &amp; changed number from IAI-11 to IAI-7</t>
  </si>
  <si>
    <t>IAI-8</t>
  </si>
  <si>
    <t>.. a standard interface or integration with Adobe/Adobe Sign.</t>
  </si>
  <si>
    <t>Requirements Mtgs 072023 - Added this requirement and numbered it IAI-8</t>
  </si>
  <si>
    <t>IAI-9</t>
  </si>
  <si>
    <t>Internal Systems</t>
  </si>
  <si>
    <t>.. a standard interface or integration with Odyssey (Courts solution).</t>
  </si>
  <si>
    <t>Requirements Mtgs 072023 - Added this requirement and numbered it IAI-9.</t>
  </si>
  <si>
    <t>IAI-10</t>
  </si>
  <si>
    <t>Storage Interface</t>
  </si>
  <si>
    <t>.. an interface with One Drive such that documents can be linked, copied and searchable between the proposed solution and One Drive.</t>
  </si>
  <si>
    <t>Requirements Mtgs 072023 - Changed Importance from Medium to High &amp; changed number from IAI-12 to IAI-10.  Also added some clarifying language.
Donna Functional Requirements - Row 78
Law Edits - Row 39</t>
  </si>
  <si>
    <t>Worksheet</t>
  </si>
  <si>
    <t>Add?</t>
  </si>
  <si>
    <t>Solution</t>
  </si>
  <si>
    <t>The solution audit logs are searchable and printable by authorized Users.</t>
  </si>
  <si>
    <t>Bus Functional</t>
  </si>
  <si>
    <t>The solution audit logs are maintained based on configurable retention rules set up and managed by authorized Users.</t>
  </si>
  <si>
    <t>The solution includes audit trail information that is exportable and printable in a user-friendly format by authorized Users.</t>
  </si>
  <si>
    <t>IT Tech Functional</t>
  </si>
  <si>
    <t>The solution includes the ability to disable communication features for any and/or all users based on roles and permissions.</t>
  </si>
  <si>
    <t>The solution provides user dashboards that can be configured to include specific metrics that the User wishes to see.</t>
  </si>
  <si>
    <t>Access</t>
  </si>
  <si>
    <t>Non-Law Department users can interact with the system based on roles and permissions.</t>
  </si>
  <si>
    <t>The solution includes assistive technology for authorized users to interact with the system.  (i.e. sight impaired, hearing impaired users with the proper equipment can interact with the solution).</t>
  </si>
  <si>
    <t>Case Intake</t>
  </si>
  <si>
    <t>The solution enables authorized Users to create and configure a discreet list of services/needs that can be selected as part of the intake.</t>
  </si>
  <si>
    <t>The solution enables authorized Users to submit a single intake that may represent multiple needs and case types without the user having to repeat entering shared contact information (i.e. their name, address, phone number, email, etc.)</t>
  </si>
  <si>
    <t>The solution enables authorized users to apply field level validation rules (i.e. valid dates, phone number formats, email format, etc.)</t>
  </si>
  <si>
    <t>The solution enables authorized Users to search existing system records so as to avoid duplicate entries for the same resident/person from existing.  Ideally, there should be one master records per resident.</t>
  </si>
  <si>
    <t>The solution provides a confirmation message on-screen for the  User once they have successfully entered a request in the system.</t>
  </si>
  <si>
    <t>The solution enables County User/Administrator to set confirmation message contents.</t>
  </si>
  <si>
    <t>The solution enables users to indicate their language of choice and have the solution present the information (including intake form and all related interface verbiage to be in their language of choice).</t>
  </si>
  <si>
    <t>The solution supports users interacting in English.</t>
  </si>
  <si>
    <t>The solution supports users interacting in Spanish</t>
  </si>
  <si>
    <t>The solution supports users interacting in simplified Chinese.</t>
  </si>
  <si>
    <t>The solution supports users interacting in Korean.</t>
  </si>
  <si>
    <t>The solution supports users interacting in Russian.</t>
  </si>
  <si>
    <t>The solution supports users interacting in Indian.</t>
  </si>
  <si>
    <t>The solution supports users interacting in Vietnamese.</t>
  </si>
  <si>
    <t>The solution provides the ability to validate the input is from a person as opposed to a bot.  The solution enables this validation using Captiva or similar image validation.</t>
  </si>
  <si>
    <t>The solution supports dynamic input fields that appear based on the service(s)/needs the User selects.</t>
  </si>
  <si>
    <t>The solution auto-detects the user language based on user system settings and renders interface communications in that language (assuming the language is supported by the solution).</t>
  </si>
  <si>
    <t>The solution provides the ability to create weighted scoring and prioritization of cases based on configurable business rules set up by authorized Users.</t>
  </si>
  <si>
    <t>The solution enables Providers to make notes on a case file such that they are stored and retrievable based on roles and permissions of the users.</t>
  </si>
  <si>
    <r>
      <t xml:space="preserve">The solution enables authorized Users to redact information within a case down </t>
    </r>
    <r>
      <rPr>
        <u/>
        <sz val="11"/>
        <rFont val="Roboto"/>
      </rPr>
      <t>at the case level</t>
    </r>
    <r>
      <rPr>
        <sz val="11"/>
        <rFont val="Roboto"/>
      </rPr>
      <t xml:space="preserve"> such that only authorized personnel based on configurable business rules determine which users can see the fields.</t>
    </r>
  </si>
  <si>
    <r>
      <t xml:space="preserve">The solution enables authorized Users to redact information within a case </t>
    </r>
    <r>
      <rPr>
        <u/>
        <sz val="11"/>
        <rFont val="Roboto"/>
      </rPr>
      <t>down to the field level</t>
    </r>
    <r>
      <rPr>
        <sz val="11"/>
        <rFont val="Roboto"/>
      </rPr>
      <t xml:space="preserve"> such that only authorized personnel based on configurable business rules determine which users can see the fields.</t>
    </r>
  </si>
  <si>
    <t>The solution includes configurable business rules and logic to enable cases to be matched with an attorney/Law Department case manager.</t>
  </si>
  <si>
    <t>The solution enables authorized Users to refer a case to outside counsel and have the referral noted as such in the solution based on User configured business rules and workflows.</t>
  </si>
  <si>
    <t>The solution enables an authorized User to input billing information (amount and time) spent by Outside Counsel on cases to which they are assigned.</t>
  </si>
  <si>
    <t>Self Service Intake</t>
  </si>
  <si>
    <t>The solution provides the ability to "waitlist"/"pending assessed" cases for which Law capacity is not available to serve.</t>
  </si>
  <si>
    <t>The solution includes time displayable anticipated "wait" times for case requests that are being received but are not able to be assigned or worked immediately.</t>
  </si>
  <si>
    <t>The solution enables a way for authorized User to set up automatic confirmations to requesters of legal services.</t>
  </si>
  <si>
    <t>The solution enables authorized Users to run a set of standard reports.</t>
  </si>
  <si>
    <t>The solution enables the authorized Users to run batch reports on a configurable schedule.</t>
  </si>
  <si>
    <t>The solution enables authorized users to create and publish an service request intake capability for County Department/Clients to request assistance from the Legal Department.</t>
  </si>
  <si>
    <t>The solution enables records to search resident records by any and all intake fields and retrieve record(s) the match the search criteria.</t>
  </si>
  <si>
    <t>Support</t>
  </si>
  <si>
    <t>The solution includes a service ticketing system such that County Users can submit a service support ticket via phone.</t>
  </si>
  <si>
    <t>The solution includes a service ticketing system such that County Users can submit a service support ticket via email.</t>
  </si>
  <si>
    <t>The solution includes a service ticketing system such that County Users can submit a service support ticket via the solution interface.</t>
  </si>
  <si>
    <t>The solution includes the ability to check on the status of a service request via an online interface.</t>
  </si>
  <si>
    <t>The vendor offers live helpdesk support that includes phones answered by English and Spanish speaking agent 7 days a week from 8a to 5 pm Eastern time at a minimum.</t>
  </si>
  <si>
    <t>The solution includes a user forum or other online means to provide feedback on the solution that in turn informs future solution enhancements.</t>
  </si>
  <si>
    <t>The solution includes updated report information regarding changes such as data models, data dictionaries, etc. that show data sources from the solution databases.</t>
  </si>
  <si>
    <t>The solution includes online Chat support from the solution provider.</t>
  </si>
  <si>
    <t>The solution includes a test User Acceptance testing environment that is separate, but consistent with, the production environment.</t>
  </si>
  <si>
    <t>The vendor creates test plans in collaboration with Community Services.</t>
  </si>
  <si>
    <t>The proposed solution includes train-the-trainer services for County Users as part of the installation process.</t>
  </si>
  <si>
    <t>The proposed solution includes on-going technical support that is available 24/7/365 for County Users.</t>
  </si>
  <si>
    <t>The proposed solution includes on-line help in the form of FAQs, searchable content, and downloadable, savable, and printable training and reference material.</t>
  </si>
  <si>
    <t>The solution includes notifications on-screen and via email to County Users at least 24 hours prior to updates being implemented.</t>
  </si>
  <si>
    <t>The proposed solution includes confirmation messages for any deletions or changes to case files and related documents.</t>
  </si>
  <si>
    <t>The proposed solution includes confirmation messages for any deletions or changes to any User information.</t>
  </si>
  <si>
    <t>The proposed solution includes tool-tips and mouse-over help information that is configurable by the user to turn on and off.</t>
  </si>
  <si>
    <t>The solution supports the option to for Users to login using third-party user credentials including, but not limited to, Google and Microsoft.</t>
  </si>
  <si>
    <t>The solution supports the option to for Users to login without having or establishing an email address.</t>
  </si>
  <si>
    <t>The solution supports password resets by authorized users and administrators.</t>
  </si>
  <si>
    <t>The solution enables County Users with the appropriate permissions to re-order, delete, add, or modify intake fields.</t>
  </si>
  <si>
    <t>The solution is a commercial-off-the-shelf (COTs), cloud solution that provides users access to solution and all features through the internet.</t>
  </si>
  <si>
    <t>The solution enables the self-service UI, web interface, and call screen to be branded to County standards.</t>
  </si>
  <si>
    <t>The solution enables County Users with the appropriate permissions to create and manage rules for data elements collected, including the ability to hide or mask individual project-specific client data elements.</t>
  </si>
  <si>
    <t>The solution includes administrative user permissions such that the administer(s)  - and only the administrative can configure the DoCS interface (i.e. page and date views).</t>
  </si>
  <si>
    <t>The solution includes administrative user permissions such that the Administrator(s)  - and only the administrative can configure the Providers interface (i.e. page and date views).</t>
  </si>
  <si>
    <t>The solution includes administrative user permissions such that the Administrator(s)  - and only the administrative can configure the Residents interface (i.e. page and date views).</t>
  </si>
  <si>
    <t>Change Date</t>
  </si>
  <si>
    <t>Person making the change</t>
  </si>
  <si>
    <t>Current Version</t>
  </si>
  <si>
    <t>Change location</t>
  </si>
  <si>
    <t>Change short name</t>
  </si>
  <si>
    <t>Change description</t>
  </si>
  <si>
    <t>Change Status</t>
  </si>
  <si>
    <t>Team review date</t>
  </si>
  <si>
    <t>Change Approve date</t>
  </si>
  <si>
    <t>Change Reject date</t>
  </si>
  <si>
    <t>End Version</t>
  </si>
  <si>
    <t>Change notes</t>
  </si>
  <si>
    <t>Approve notes</t>
  </si>
  <si>
    <t>L Rodriguez</t>
  </si>
  <si>
    <t>Functional Requirement Instructions worksheet</t>
  </si>
  <si>
    <t>Updated definition of "Matter"</t>
  </si>
  <si>
    <t>Replaced the definition of the term "Matter".</t>
  </si>
  <si>
    <t>Updated version will be posted to Teams folder by 8/18.</t>
  </si>
  <si>
    <t>All worksheets except Instructions</t>
  </si>
  <si>
    <t xml:space="preserve">Updated requirements </t>
  </si>
  <si>
    <t>Met with Law stakeholders to review revised requirements that required remaining comment.  Formulas on Scoring Summary updated and tab hidden.  Traceability columns hidden.  Sheet protected for eventual Vendor input.  Updated the sheet.  T Cox is rewording the definition of "Matter".  Once she send it over it will be added and the version updated to 1.2.</t>
  </si>
  <si>
    <t>Updated version will be posted to Teams folder by 8/11.</t>
  </si>
  <si>
    <t>After three sessions with stakeholders a refined set of requirements was compiled.  References to "cases" and "case management" have been changed to "matters" and "matter management". Changes are indicated in the Traceability Matrix that will be hidden along with scoring columns when the Exhibit is published in the RFP.</t>
  </si>
  <si>
    <t>Draft is being shared with Stakeholders with a request for comments by 8/11.</t>
  </si>
  <si>
    <t>No additional notes</t>
  </si>
  <si>
    <t>Updated instructions</t>
  </si>
  <si>
    <t>Instructions were modified to reflect Law department RFP as opposed to DoCS RFP that was being referenced.</t>
  </si>
  <si>
    <t>Draft and saved as version .9B.  Will be presented for discussion in next meeting with stakeholders.</t>
  </si>
  <si>
    <t>Bus Functional Reqs worksheet</t>
  </si>
  <si>
    <t>Donna requirements 1-10</t>
  </si>
  <si>
    <t>Incorporated requirements from file titled Donna Requirements into the template and broke up requirements that combined functionality. This enables better response and evaluation.  I also instituted consistent requirements structure.  Solution requirements were noted in blue, user requirements in black, requirements that were unclear and may require instruction are in red.  I add a temporary field for traceability for each requirement entry.</t>
  </si>
  <si>
    <t>Donna requirements 11-108</t>
  </si>
  <si>
    <t>All worksheets</t>
  </si>
  <si>
    <t>Formatting &amp; Corrections</t>
  </si>
  <si>
    <t>All requirements were sorted by proposed categories.  Sheets were spellchecked.  Formulas and summary sheets were formula corrected for the existing set of requirements.  "For Consideration" requirements were compiled in anticipation of Requirements Gathering on 7/19.</t>
  </si>
  <si>
    <t>Made minor adjustments to wording of requirements for readability.</t>
  </si>
  <si>
    <t>Law Edit Requirements traceability</t>
  </si>
  <si>
    <t>Compared master requirements to previous Law Edit Requirements matrix.  I added any requirements that appear to be missing to the bottom of the business requirements tab.  Also added traceability information to the existing requirements spreadsheet to ensure no requirements were missing from the previous Law Requirements draft.</t>
  </si>
  <si>
    <t>Adding User types</t>
  </si>
  <si>
    <t>Added a placeholder for two user types (Client and Customer) that appeared in requirements, but for which no definition was made on Instructions tab.</t>
  </si>
  <si>
    <t>STORAGE</t>
  </si>
  <si>
    <t xml:space="preserve">Document Management </t>
  </si>
  <si>
    <t>The solution will allow Department Users to store, manage, and directly access all case documentation and file types and sizes, including audio and video files.</t>
  </si>
  <si>
    <r>
      <t xml:space="preserve">The solution will allow Department Users to organize documents </t>
    </r>
    <r>
      <rPr>
        <sz val="11"/>
        <color rgb="FFFF0000"/>
        <rFont val="Roboto"/>
      </rPr>
      <t>to case files</t>
    </r>
    <r>
      <rPr>
        <sz val="11"/>
        <color theme="1"/>
        <rFont val="Roboto"/>
      </rPr>
      <t xml:space="preserve"> using both standardized and customizable criteria.</t>
    </r>
  </si>
  <si>
    <t>DONNA</t>
  </si>
  <si>
    <t>The solution will provide the ability to capture multiple key data sets according to case file type.</t>
  </si>
  <si>
    <r>
      <t>The solution will provide Department Users the ability to synchronize documents between the solution and external storage solutions</t>
    </r>
    <r>
      <rPr>
        <sz val="11"/>
        <color rgb="FFFF0000"/>
        <rFont val="Roboto"/>
      </rPr>
      <t>, if applicable.</t>
    </r>
  </si>
  <si>
    <t>The solution will have a searchable knowledge base where Department Users can save, tag, and share documentation related to items such as previous advice from outside counsel, legal opinions, case law, document templates, and other legal research.</t>
  </si>
  <si>
    <t>INPUT TO SYSTEM</t>
  </si>
  <si>
    <r>
      <t xml:space="preserve">The solution will allow Department Users to easily link or tag documents to individual or multiple case files or projects </t>
    </r>
    <r>
      <rPr>
        <sz val="11"/>
        <color rgb="FFFF0000"/>
        <rFont val="Roboto"/>
      </rPr>
      <t>from within Office Interfaces.</t>
    </r>
  </si>
  <si>
    <r>
      <t xml:space="preserve">The solution will allow Department Users to upload multiple files or emails at one time </t>
    </r>
    <r>
      <rPr>
        <sz val="11"/>
        <color rgb="FFFF0000"/>
        <rFont val="Roboto"/>
      </rPr>
      <t>from within Office/Outlook Interfaces.</t>
    </r>
  </si>
  <si>
    <r>
      <t xml:space="preserve">The solution will provide Department Users the ability to </t>
    </r>
    <r>
      <rPr>
        <sz val="11"/>
        <color rgb="FFFF0000"/>
        <rFont val="Roboto"/>
      </rPr>
      <t xml:space="preserve">effortlessly </t>
    </r>
    <r>
      <rPr>
        <sz val="11"/>
        <color theme="1"/>
        <rFont val="Roboto"/>
      </rPr>
      <t>create records of all interactions, including but not limited to phone calls, emails, faxes, scanned documents received, and in-person consultations.</t>
    </r>
  </si>
  <si>
    <t>Intake</t>
  </si>
  <si>
    <t>The solution will provide a customizable intake/client management portal for departmental/external parties.</t>
  </si>
  <si>
    <t>The solution will provide a customizable departmental user dashboard for management of user and team assignments/reminders/calendars, workflow launch and intelligent movement of work product to matter files.</t>
  </si>
  <si>
    <t>The solution will allow a search of open case files and automatically alert the user of possible related matters when a new matter is created to eliminate duplication.</t>
  </si>
  <si>
    <r>
      <t xml:space="preserve">The solution enables </t>
    </r>
    <r>
      <rPr>
        <sz val="11"/>
        <color rgb="FFFF0000"/>
        <rFont val="Roboto"/>
      </rPr>
      <t>Department</t>
    </r>
    <r>
      <rPr>
        <sz val="11"/>
        <color theme="1"/>
        <rFont val="Roboto"/>
      </rPr>
      <t xml:space="preserve"> to indicate required versus optional fields.</t>
    </r>
  </si>
  <si>
    <t xml:space="preserve">The solution enables Users to easily distinguish between required and optional fields and enforce rules for required fields to be completed. </t>
  </si>
  <si>
    <r>
      <t xml:space="preserve">The solution enables intake fields to be configured to validate User input based on </t>
    </r>
    <r>
      <rPr>
        <sz val="11"/>
        <color rgb="FFFF0000"/>
        <rFont val="Roboto"/>
      </rPr>
      <t xml:space="preserve">Department naming standards </t>
    </r>
    <r>
      <rPr>
        <sz val="11"/>
        <color theme="1"/>
        <rFont val="Roboto"/>
      </rPr>
      <t>and Administrative County User specified rules (i.e. valid dates, phone number formats, email format, etc.)</t>
    </r>
  </si>
  <si>
    <t>DELETE</t>
  </si>
  <si>
    <t>The solution will automatically alert the user of possible related matters when a new matter is created to reduce duplication.</t>
  </si>
  <si>
    <t xml:space="preserve">The solution enables authorized Client Users to search existing system records so as to avoid duplicate entries from the same client from existing. </t>
  </si>
  <si>
    <t>WORKFLOW</t>
  </si>
  <si>
    <t>Workflows</t>
  </si>
  <si>
    <t>The solution will allow Department Users to easily create and manage task workflows based on established business rules and roles.</t>
  </si>
  <si>
    <t>Alerts and Reminders</t>
  </si>
  <si>
    <r>
      <t xml:space="preserve">The solution will provide Department Users the ability to </t>
    </r>
    <r>
      <rPr>
        <sz val="11"/>
        <color rgb="FFFF0000"/>
        <rFont val="Roboto"/>
      </rPr>
      <t>establish timelines</t>
    </r>
    <r>
      <rPr>
        <sz val="11"/>
        <color rgb="FF000000"/>
        <rFont val="Roboto"/>
      </rPr>
      <t xml:space="preserve"> for tasks.</t>
    </r>
  </si>
  <si>
    <r>
      <t xml:space="preserve">The solution will provide workflow functionality that </t>
    </r>
    <r>
      <rPr>
        <sz val="11"/>
        <color rgb="FFFF0000"/>
        <rFont val="Roboto"/>
      </rPr>
      <t>prompts and accomodates</t>
    </r>
    <r>
      <rPr>
        <sz val="11"/>
        <color theme="1"/>
        <rFont val="Roboto"/>
      </rPr>
      <t xml:space="preserve"> clients</t>
    </r>
    <r>
      <rPr>
        <sz val="11"/>
        <color rgb="FFFF0000"/>
        <rFont val="Roboto"/>
      </rPr>
      <t xml:space="preserve">/users </t>
    </r>
    <r>
      <rPr>
        <sz val="11"/>
        <color theme="1"/>
        <rFont val="Roboto"/>
      </rPr>
      <t xml:space="preserve">to upload </t>
    </r>
    <r>
      <rPr>
        <sz val="11"/>
        <color rgb="FFFF0000"/>
        <rFont val="Roboto"/>
      </rPr>
      <t>necessary</t>
    </r>
    <r>
      <rPr>
        <sz val="11"/>
        <color theme="1"/>
        <rFont val="Roboto"/>
      </rPr>
      <t xml:space="preserve"> documentation associated with a specific case </t>
    </r>
    <r>
      <rPr>
        <sz val="11"/>
        <color rgb="FFFF0000"/>
        <rFont val="Roboto"/>
      </rPr>
      <t>file type.</t>
    </r>
  </si>
  <si>
    <r>
      <t>The solution includes the ability for</t>
    </r>
    <r>
      <rPr>
        <sz val="11"/>
        <color rgb="FFFF0000"/>
        <rFont val="Roboto"/>
      </rPr>
      <t xml:space="preserve"> Department </t>
    </r>
    <r>
      <rPr>
        <sz val="11"/>
        <color theme="1"/>
        <rFont val="Roboto"/>
      </rPr>
      <t>to create and configure a list of workflows that can be selected as part of the</t>
    </r>
    <r>
      <rPr>
        <sz val="11"/>
        <color rgb="FFFF0000"/>
        <rFont val="Roboto"/>
      </rPr>
      <t xml:space="preserve"> client/department</t>
    </r>
    <r>
      <rPr>
        <sz val="11"/>
        <color theme="1"/>
        <rFont val="Roboto"/>
      </rPr>
      <t xml:space="preserve"> intake process.</t>
    </r>
  </si>
  <si>
    <t>The solution includes the ability for Department to create and configure a list of workflows/processes/checklists that can be selected as part of the departmental user dashboard.</t>
  </si>
  <si>
    <t>The solution will allow Department Users to create workflows to be initiated as a part of an established case type template.</t>
  </si>
  <si>
    <t>The solution will allow Department Users to create workflows to be initiated as a one-time task.</t>
  </si>
  <si>
    <t>The solution’s workflows will provide Department Users the ability to track individual tasks and document statuses throughout the process.</t>
  </si>
  <si>
    <t>The solution’s workflows will provide date and time stamps throughout the workflow.</t>
  </si>
  <si>
    <r>
      <t xml:space="preserve">The solution will provide users the ability to easily create </t>
    </r>
    <r>
      <rPr>
        <b/>
        <i/>
        <sz val="11"/>
        <color rgb="FF000000"/>
        <rFont val="Roboto"/>
      </rPr>
      <t>time and date stamped case files, projects</t>
    </r>
    <r>
      <rPr>
        <sz val="11"/>
        <color rgb="FF000000"/>
        <rFont val="Roboto"/>
      </rPr>
      <t xml:space="preserve"> </t>
    </r>
    <r>
      <rPr>
        <sz val="11"/>
        <color rgb="FFFF0000"/>
        <rFont val="Roboto"/>
      </rPr>
      <t>and documents</t>
    </r>
    <r>
      <rPr>
        <sz val="11"/>
        <color rgb="FF000000"/>
        <rFont val="Roboto"/>
      </rPr>
      <t xml:space="preserve"> utilizing standardized templates established by the </t>
    </r>
    <r>
      <rPr>
        <sz val="11"/>
        <color rgb="FFFF0000"/>
        <rFont val="Roboto"/>
      </rPr>
      <t>Department</t>
    </r>
    <r>
      <rPr>
        <sz val="11"/>
        <color rgb="FF000000"/>
        <rFont val="Roboto"/>
      </rPr>
      <t>.</t>
    </r>
  </si>
  <si>
    <t>The solution will have the ability to send automated system reminders to Department Users based on established timelines.</t>
  </si>
  <si>
    <t>The solution will provide Department Users the ability to date and time stamp documents as they are added or go through the workflow.</t>
  </si>
  <si>
    <t>SEARCH</t>
  </si>
  <si>
    <t>The solution will provide Department Users the ability to easily search text and enlarge text within documents.</t>
  </si>
  <si>
    <t>The solution will provide Department Users the ability to search or query combinations of key data fields based on ad hoc criteria.</t>
  </si>
  <si>
    <r>
      <t>The solution will provide Department Users the ability to search or query documentation based on established</t>
    </r>
    <r>
      <rPr>
        <sz val="11"/>
        <color rgb="FFFF0000"/>
        <rFont val="Roboto"/>
      </rPr>
      <t xml:space="preserve"> and ad hoc</t>
    </r>
    <r>
      <rPr>
        <sz val="11"/>
        <color theme="1"/>
        <rFont val="Roboto"/>
      </rPr>
      <t xml:space="preserve"> criteria.</t>
    </r>
  </si>
  <si>
    <t>The solution will provide Department Users the ability to search or query documentation using an in-document search.</t>
  </si>
  <si>
    <t>The solution will provide Department Users the ability to search or query documentation using natural language search.</t>
  </si>
  <si>
    <t>COLLABORATION</t>
  </si>
  <si>
    <r>
      <t xml:space="preserve">The solution will provide a client portal that allows for communications between the client and </t>
    </r>
    <r>
      <rPr>
        <sz val="11"/>
        <color rgb="FFFF0000"/>
        <rFont val="Roboto"/>
      </rPr>
      <t>assigned departmental team.</t>
    </r>
  </si>
  <si>
    <t>The solution will allow Department Users to create, schedule, and assign tasks to internal and external users and parties, including outside counsel.</t>
  </si>
  <si>
    <t>The solution will allow Department Users to share with internal and external parties all case documentation and file types and sizes, including audio and video files.</t>
  </si>
  <si>
    <t>The solution will provide a client portal that allows for client document review and signature.</t>
  </si>
  <si>
    <t>The solution will provide a client portal that allows for status updates to and from Client Users.</t>
  </si>
  <si>
    <t>The solution will allow Department Users to easily assign or reassign tasks or entire cases to individuals or teams.</t>
  </si>
  <si>
    <t>COUNTY STANDARDS AND SECURITY</t>
  </si>
  <si>
    <t>User Management</t>
  </si>
  <si>
    <t>The solution provides  Department Users (with the appropriate permissions) the ability to control access of users with tiered permissions.</t>
  </si>
  <si>
    <t>The solution enables County Users who are set up with administrative user management roles and permissions are able to setup and manage other County Users.</t>
  </si>
  <si>
    <t>The solution will provide specified Department Users the ability to establish private cases files and projects, either through password protection or other security methods, that are unavailable to other users until published by the owner.</t>
  </si>
  <si>
    <t>The solution will allow Department Users to maintain document retention policies and purging schedule.</t>
  </si>
  <si>
    <t>INTERFACES</t>
  </si>
  <si>
    <t>The solution will interface with Microsoft Office 365.</t>
  </si>
  <si>
    <t>The solution will interface with Microsoft Teams.</t>
  </si>
  <si>
    <t>The solution will interface with Microsoft Outlook for documenting case related email communications.</t>
  </si>
  <si>
    <t>The solution will interface with Microsoft Outlook for transferring documentation to the corresponding case within the solution.</t>
  </si>
  <si>
    <t>The solution will interface with OneDrive.</t>
  </si>
  <si>
    <t>The solution will interface with Microsoft Outlook to facilitate calendaring and scheduling of case related events.</t>
  </si>
  <si>
    <t>The solution provides the ability for Department Users to receive notifications from integrated systems.</t>
  </si>
  <si>
    <t>The solution includes a native mobile application for Windows devices.</t>
  </si>
  <si>
    <t>The solution includes a native mobile application for iOS (Apple) devices.</t>
  </si>
  <si>
    <t>REPORTING</t>
  </si>
  <si>
    <t>The solution enables Department Users (with the appropriate permissions) to create, run, save, export, and print standard reports on the data in the solution.</t>
  </si>
  <si>
    <t>The solution enables the user(s) to print the report(s) to PDFs.</t>
  </si>
  <si>
    <t>The solution enables the user(s) to print report(s) to a printer.</t>
  </si>
  <si>
    <t>The solution enables the user(s) to export the report results to an Excel file.</t>
  </si>
  <si>
    <t>The solution enables the user(s) to export the report results to a CSV file.</t>
  </si>
  <si>
    <t>The solution enables the user(s) to export the report results to a PDF file.</t>
  </si>
  <si>
    <t>The solution enables Department Users (with the appropriate permissions) to create, run, save, and print standard reports on the processes and workflows that are automated within the solution.</t>
  </si>
  <si>
    <t>The solution has the ability to allow Department Users to create ad-hoc reports.</t>
  </si>
  <si>
    <t>The solution provides the ability for Department Users to create and analyze data within the system.</t>
  </si>
  <si>
    <t>The solution enables Department Users to create custom reports and save the report criteria as a template for future use.</t>
  </si>
  <si>
    <t>The solution enables Department Users to share report templates with other users.</t>
  </si>
  <si>
    <r>
      <t xml:space="preserve">The solution provides individual user </t>
    </r>
    <r>
      <rPr>
        <sz val="11"/>
        <color rgb="FFFF0000"/>
        <rFont val="Roboto"/>
      </rPr>
      <t>REPORT</t>
    </r>
    <r>
      <rPr>
        <sz val="11"/>
        <color rgb="FF000000"/>
        <rFont val="Roboto"/>
      </rPr>
      <t xml:space="preserve"> dashboards that can be configured to include specific metrics that the Department User wishes to see.</t>
    </r>
  </si>
  <si>
    <r>
      <t xml:space="preserve">The solution provides team </t>
    </r>
    <r>
      <rPr>
        <sz val="11"/>
        <color rgb="FFFF0000"/>
        <rFont val="Roboto"/>
      </rPr>
      <t>REPORT</t>
    </r>
    <r>
      <rPr>
        <sz val="11"/>
        <color rgb="FF000000"/>
        <rFont val="Roboto"/>
      </rPr>
      <t>dashboards that can be configured to include specific metrics that the Department User wishes to see.</t>
    </r>
  </si>
  <si>
    <t>The solution will have the capability to track user time and productivity with limited or no input from the Department User.</t>
  </si>
  <si>
    <t>The solution provides the ability to track metrics by case type.</t>
  </si>
  <si>
    <t>The solution provides the ability to track metrics on open case load by Team or Department User.</t>
  </si>
  <si>
    <t>The solution provides the ability to track metrics on open and closed cases by type.</t>
  </si>
  <si>
    <t>The solution includes graphical reports that provide historic data that can be used to identify patterns and trends in service needs (i.e. case types and volumes requested by months over a configurable date range).</t>
  </si>
  <si>
    <t>The solution has the ability for Department Users to schedule reports to run on a specified frequency.</t>
  </si>
  <si>
    <t>The solution has the ability to automatically send completed scheduled reports via email to specified parties</t>
  </si>
  <si>
    <t>The solution will provide the Department Users the ability to prepare for batch mailing.</t>
  </si>
  <si>
    <t>Score Criteria weight</t>
  </si>
  <si>
    <t>Max normalized Request for Proposal score</t>
  </si>
  <si>
    <t>Vendor Name</t>
  </si>
  <si>
    <t>Additional Services:  This refers to potential adjacent features and functions that might be available as part of the proposed solution, but have not been specifically called out in the Request for Proposal.</t>
  </si>
  <si>
    <t>AS-1</t>
  </si>
  <si>
    <t>&lt;Category&gt;</t>
  </si>
  <si>
    <r>
      <t xml:space="preserve">The solution includes additional modules or solutions that </t>
    </r>
    <r>
      <rPr>
        <sz val="11"/>
        <color rgb="FFFF0000"/>
        <rFont val="Roboto"/>
      </rPr>
      <t>&lt;insert additional ability, feature or function&gt;.</t>
    </r>
  </si>
  <si>
    <t>AS-2</t>
  </si>
  <si>
    <t>AS-3</t>
  </si>
  <si>
    <t xml:space="preserve">Scoring Summary </t>
  </si>
  <si>
    <t>Vendor</t>
  </si>
  <si>
    <t>Last Row</t>
  </si>
  <si>
    <t>Cloud/Hybrid</t>
  </si>
  <si>
    <t>Solution Type</t>
  </si>
  <si>
    <t>CLOUD</t>
  </si>
  <si>
    <t>Scoring Total Point Value</t>
  </si>
  <si>
    <t>Worksheet Name</t>
  </si>
  <si>
    <t>Available Raw Point</t>
  </si>
  <si>
    <t>Scored Raw Points</t>
  </si>
  <si>
    <t>Normalized Points</t>
  </si>
  <si>
    <t>Highs</t>
  </si>
  <si>
    <t>Mediums</t>
  </si>
  <si>
    <t>Lows</t>
  </si>
  <si>
    <t>Max</t>
  </si>
  <si>
    <t>Total</t>
  </si>
  <si>
    <t>IT technical requirements</t>
  </si>
  <si>
    <t>12-21</t>
  </si>
  <si>
    <t>Business functionality</t>
  </si>
  <si>
    <t>NA</t>
  </si>
  <si>
    <t>Interface and integration</t>
  </si>
  <si>
    <t>TOTAL</t>
  </si>
  <si>
    <t>HYBRID</t>
  </si>
  <si>
    <t>ON-PREMISE</t>
  </si>
  <si>
    <t>Tab</t>
  </si>
  <si>
    <t>Item</t>
  </si>
  <si>
    <t>Feedback</t>
  </si>
  <si>
    <t>Submitted by</t>
  </si>
  <si>
    <t>Submitted on</t>
  </si>
  <si>
    <t>Reviewed on</t>
  </si>
  <si>
    <t>Actions taken</t>
  </si>
  <si>
    <t>Final disposition</t>
  </si>
  <si>
    <t>Bus Functional Reqs</t>
  </si>
  <si>
    <t>Intake Requirement</t>
  </si>
  <si>
    <t>Added the following requirement to be consistent with RFP document ' configurable queue time display information'.</t>
  </si>
  <si>
    <t>R Miller, K Lindsey, L Rodriguez</t>
  </si>
  <si>
    <t>10.24.2022</t>
  </si>
  <si>
    <t>Requirement added between v2 and v3</t>
  </si>
  <si>
    <t>New requirement added and accepted - awaiting staekholder verison review</t>
  </si>
  <si>
    <t>Useability requirement</t>
  </si>
  <si>
    <t>Added the following requirement to be consistent with RFP document ' branding compatability'.</t>
  </si>
  <si>
    <t>Next change will be to definition of Matter</t>
  </si>
  <si>
    <t xml:space="preserve">.. </t>
  </si>
  <si>
    <t>.. establish private content files and projects, either through password protection or other security methods, that are unavailable to other users until published by the owner.</t>
  </si>
  <si>
    <t>.. access audit logs that include, but are not limited to, file access, changes made to each field with the  time, date, and user that made the update to the field.</t>
  </si>
  <si>
    <t>… provide a redundant recording solution with all recordings being conducted simultaneously as opposed to replication.</t>
  </si>
  <si>
    <t>Recording Operation</t>
  </si>
  <si>
    <t>… must be compliant with NENA's (National Emergency Number Association) i3 standard.</t>
  </si>
  <si>
    <t>… recording of text-to911 SMS (Short Message Service), real-time text, TTD (Telecommunications Device for the Deaf)/TTY (Teletypewriters)</t>
  </si>
  <si>
    <t>… recordings from Cisco desktop VOIP administrative phones.  Currently have 60 phones.</t>
  </si>
  <si>
    <t>Indicate max number of devices supported and if licensed by site or unit.</t>
  </si>
  <si>
    <t>… RapidSOS recording capability (geolocation data at beginning or other).</t>
  </si>
  <si>
    <t>… Support for geo-tagged recording and map-based searching.</t>
  </si>
  <si>
    <t>… screen recording of CAD (Computer Aided Dispatch) workstations during call recording.</t>
  </si>
  <si>
    <t>Central Square</t>
  </si>
  <si>
    <t xml:space="preserve">… ability to integrate with Central Square Enterprise CAD
</t>
  </si>
  <si>
    <t>… configurable retention period to allow for the automnatic purge of recording in accordance with records schedules.</t>
  </si>
  <si>
    <t>… 24/7 monitoring, service, and support.</t>
  </si>
  <si>
    <t>Content Management</t>
  </si>
  <si>
    <t>… ability to export, email, and burn all recordings to disc.</t>
  </si>
  <si>
    <t>… live monitoring of recordings by 911 staff and officers in the field.</t>
  </si>
  <si>
    <t>Describe how this is accomplished</t>
  </si>
  <si>
    <t>… ability for audio redaction capability.</t>
  </si>
  <si>
    <t>… ability to access recordings via a web portal in addition to desktop installed application.  Minimum of 20 concurrent sessions.</t>
  </si>
  <si>
    <t>.. link or associate related calls.</t>
  </si>
  <si>
    <t>.. share any and all content with internal and external parties as required for open records or litigation.</t>
  </si>
  <si>
    <t>.. batch scan documents and directly associate them to one or more calls.</t>
  </si>
  <si>
    <t>.. Include links to files within a call for collaboration with other users.</t>
  </si>
  <si>
    <r>
      <t xml:space="preserve">.. bookmark and tag items in the knowledge base so they can be </t>
    </r>
    <r>
      <rPr>
        <u/>
        <sz val="11"/>
        <rFont val="Roboto"/>
      </rPr>
      <t>associated with calls</t>
    </r>
    <r>
      <rPr>
        <sz val="11"/>
        <rFont val="Roboto"/>
      </rPr>
      <t>.</t>
    </r>
  </si>
  <si>
    <t>.. create, print, export, and save searches across all content and related documents.</t>
  </si>
  <si>
    <t>.. search for content and documents using criteria that includes searching for specific text (full or partial) in the matter and the text (full or partial) within any attachment.</t>
  </si>
  <si>
    <t>.. search and query content information and files that returns results based on "fuzzy logic" (which is defined as "technique that uses search algorithms to find strings that match patterns approximately").</t>
  </si>
  <si>
    <t>.. setup content-type specific workflows and business rules.</t>
  </si>
  <si>
    <t>.. setup workflows and business rules that include prompts for specific types of attachments based on the content type.</t>
  </si>
  <si>
    <t>.. use business rules to setup and enforce taxonomy on fields such as call numbers.</t>
  </si>
  <si>
    <t>Call Handling</t>
  </si>
  <si>
    <t xml:space="preserve">… compatibility with major call-handling solutions to include Intrado, VIPER, Carbyne (cloud native), Vesta Solutions, Zetron MAX.
</t>
  </si>
  <si>
    <t>.. meets that requirement the all vendor personnel and contractors accessing the data are based in the continental United States.</t>
  </si>
  <si>
    <t>… record at least 100 channels on a Motorola P25 system with ability to expand.</t>
  </si>
  <si>
    <t>… recording capability to capture, store, and search all available metadata.  Ex:
* ANI (Automatic Number Identification) / ALI (Automatic Location Identification) data
* Call-taking position
* Call-taker information
* more</t>
  </si>
  <si>
    <t>… VOIP (Voice over Internet Protocol) recording of phone systems (currently Solacom) with 46 call-taking positions currently in use across 2 sites to take non-emergency and 911 calls.  Current call volume is 800k calls per year.</t>
  </si>
  <si>
    <t>List phone systems supported.</t>
  </si>
  <si>
    <t>List metadata provided.</t>
  </si>
  <si>
    <t>List mobile radios supported.</t>
  </si>
  <si>
    <t>Describe how screen captures are done.</t>
  </si>
  <si>
    <t>Describe service levels provided for different tiers of issues.</t>
  </si>
  <si>
    <t>.. an interface with the County Open Records systems.</t>
  </si>
  <si>
    <t>BFR-15</t>
  </si>
  <si>
    <t>BFR-16</t>
  </si>
  <si>
    <t>BFR-17</t>
  </si>
  <si>
    <t>BFR-18</t>
  </si>
  <si>
    <t>BFR-19</t>
  </si>
  <si>
    <t>BRF-20</t>
  </si>
  <si>
    <t>BRF-21</t>
  </si>
  <si>
    <t>BRF-22</t>
  </si>
  <si>
    <t>BRF-23</t>
  </si>
  <si>
    <t>BFR-24</t>
  </si>
  <si>
    <t>BFR-26</t>
  </si>
  <si>
    <t>BFR-27</t>
  </si>
  <si>
    <t>BFR-28</t>
  </si>
  <si>
    <t>BFR-29</t>
  </si>
  <si>
    <t>BFR-30</t>
  </si>
  <si>
    <t>BFR-31</t>
  </si>
  <si>
    <t>BFR-32</t>
  </si>
  <si>
    <t>BFR-33</t>
  </si>
  <si>
    <t>BFR-35</t>
  </si>
  <si>
    <t>BFR-36</t>
  </si>
  <si>
    <t>BFR-37</t>
  </si>
  <si>
    <t>BFR-38</t>
  </si>
  <si>
    <t>BRF-39</t>
  </si>
  <si>
    <t>BFR-40</t>
  </si>
  <si>
    <t>BFR-41</t>
  </si>
  <si>
    <t>BFR-42</t>
  </si>
  <si>
    <t>BFR-48</t>
  </si>
  <si>
    <t>BFR-49</t>
  </si>
  <si>
    <t>BFR-64</t>
  </si>
  <si>
    <t>BFR-71</t>
  </si>
  <si>
    <t>BFR-78</t>
  </si>
  <si>
    <t>IAI-11</t>
  </si>
  <si>
    <t>IAI-12</t>
  </si>
  <si>
    <t>IAI-13</t>
  </si>
  <si>
    <t>IAI-14</t>
  </si>
  <si>
    <t>IAI-15</t>
  </si>
  <si>
    <t>IAI-16</t>
  </si>
  <si>
    <t>.. conduct search on one or more criteria or fields using ranges (i.e. dates between, call numbers between, calls starting with xx call number, etc.)</t>
  </si>
  <si>
    <t>Importance (column C)</t>
  </si>
  <si>
    <t>Availability (column H)</t>
  </si>
  <si>
    <t>Environment (column I)</t>
  </si>
  <si>
    <t>Delivery (column J)</t>
  </si>
  <si>
    <r>
      <t xml:space="preserve">Service Provider Name </t>
    </r>
    <r>
      <rPr>
        <b/>
        <i/>
        <sz val="16"/>
        <color theme="1"/>
        <rFont val="Roboto"/>
      </rPr>
      <t>&lt;Insert Service Provider Name&gt;</t>
    </r>
  </si>
  <si>
    <t>Service Provider Name &lt;Insert Service Provider Name&gt;</t>
  </si>
  <si>
    <r>
      <t xml:space="preserve">Step 1. Review the instructions on the first worksheet.
Step 2. Go to each tab/worksheet and enter service provider name in Cell H2 (Default value:"&lt;Enter Service Provider Name&gt;").
Step 3. Go to each tab/worksheet "Solution" and select the Solution Type from the drop-down options in Cell C2.
(This impacts the scoring and weighting of solution type specific requirements in the workbook.)
Step 4. Go to each row in each of the worksheets and for each corresponding requirements select the response from columns H, I and J that reflects the current state of the proposed solution. 
For any response that indicates "Yes - Partially met" for Availability, the service provider is required to include an explanation in the "Response Notes" Column G.
NOTE: Failure to complete all three response columns for a requirement will result in a score of zero (0) for that functional requirement. Failure to complete the Response Notes for "Partially met" items may also result in a zero of degraded score.  Further, Columns G, H, I and J are the ONLY columns in which the service provider should enter information. All other columns should are for internal use only and must not be altered by the service provider.
Additional detail on the columns in the worksheet is included in the Request for Proposal document.
</t>
    </r>
    <r>
      <rPr>
        <sz val="11"/>
        <color rgb="FFFF0000"/>
        <rFont val="Roboto"/>
      </rPr>
      <t>Note: Light blue cells indicate response cells for the responding service provider.</t>
    </r>
  </si>
  <si>
    <t>This column assigns weighted values for a requirement corresponding to County predefined priority selections:
High = Assigned the largest weight for a requirement.  Indicates most important functions needed to meet requirements.
Medium = Assigned the second most weight for a requirement worth half the value of a High requirement.
Low = Assigned the lowest weight for a requirement  worth a nominal value above zero.</t>
  </si>
  <si>
    <t>This column assigns additional weighted values for a service provider response based on level of solution fit in meeting the requirement.
Yes-Fully Meets = The service provider solution provides the complete capability articulated in the requirement.  Response Notes are encouraged to explain "how".  Full weight.
Yes-Partially Meets = The service provider solution provides some of the capability articulated in the requirement.  Response Notes are required to explain "how".  Half weight.
No-Does Not Meet = The service provider solution does not provide any of the capability articulated in the requirement.  Response Notes are optional if coming soon.  No weight.</t>
  </si>
  <si>
    <t>This column assigns additional weighted values for a service provider response based on level of solution maturity and whether available today in production, test, or future.
Production = The service provider solution is available in their current Generally Available production release with professional support and is well documented.  Receives full weight.
Development = The service provider solution for this requirement is currently in Development and is targeted for a specific GA release.  Receives half the weight.
Roadmap = The service provider solution for this requirement is currently on the future roadmap at a TBD date.  Receives minimal weight greater than zero.
Not in any Environment = The service provider solution for this requirement will not be supported in the near future.  Receives no value.</t>
  </si>
  <si>
    <t>This column assigns additional weighted values for a service provider response based on level of solution integration and whether it is part of the core solution or an integration.
Base Pkg = The service provider solution for this requirement is included in the core software/hardware offering without mods or integration.  Receives full weight.
Addl Module = The service provider solutioin for this requirement is available via a different module from the core package.  Receives 2/3 the weight.
3rd Party = The service provider solution for this requirement is available via another software provider's package.  Receives half the weight.
Configuration = The service provider solution for this requirement is available with modification of settings and creation of templates or workflows.  Receives half the weight. 
Customization = The service provider solution for this requirement is only available with new code development in the current release.  Receives minimal weight greater than zero.</t>
  </si>
  <si>
    <t>Service Provider</t>
  </si>
  <si>
    <t>Describe HOW service provider's solution meets these requirements in this column.</t>
  </si>
  <si>
    <t>Describe HOW service provier's solution meets these requirements in this column.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</si>
</sst>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1" x14ac:knownFonts="1">
    <font>
      <sz val="11"/>
      <color theme="1"/>
      <name val="Calibri"/>
      <family val="2"/>
      <scheme val="minor"/>
    </font>
    <font>
      <sz val="11"/>
      <color theme="1"/>
      <name val="Calibri"/>
      <family val="2"/>
      <scheme val="minor"/>
    </font>
    <font>
      <b/>
      <sz val="10"/>
      <color theme="0"/>
      <name val="Arial"/>
      <family val="2"/>
    </font>
    <font>
      <b/>
      <sz val="10"/>
      <name val="Arial"/>
      <family val="2"/>
    </font>
    <font>
      <sz val="12"/>
      <name val="Arial"/>
      <family val="2"/>
    </font>
    <font>
      <sz val="11"/>
      <name val="Arial"/>
      <family val="2"/>
    </font>
    <font>
      <sz val="11"/>
      <name val="Times New Roman"/>
      <family val="1"/>
    </font>
    <font>
      <sz val="9"/>
      <name val="Arial"/>
      <family val="2"/>
    </font>
    <font>
      <b/>
      <sz val="14"/>
      <color theme="0"/>
      <name val="Roboto"/>
    </font>
    <font>
      <b/>
      <sz val="14"/>
      <color rgb="FFFFFF00"/>
      <name val="Roboto"/>
    </font>
    <font>
      <b/>
      <sz val="12"/>
      <name val="Roboto"/>
    </font>
    <font>
      <sz val="12"/>
      <name val="Roboto"/>
    </font>
    <font>
      <sz val="11"/>
      <name val="Roboto"/>
    </font>
    <font>
      <sz val="11"/>
      <color theme="1"/>
      <name val="Roboto"/>
    </font>
    <font>
      <sz val="10"/>
      <name val="Arial"/>
      <family val="2"/>
    </font>
    <font>
      <u/>
      <sz val="10"/>
      <color indexed="12"/>
      <name val="Arial"/>
      <family val="2"/>
    </font>
    <font>
      <sz val="11"/>
      <color indexed="8"/>
      <name val="Calibri"/>
      <family val="2"/>
    </font>
    <font>
      <sz val="11"/>
      <color indexed="9"/>
      <name val="Calibri"/>
      <family val="2"/>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sz val="11"/>
      <color indexed="60"/>
      <name val="Calibri"/>
      <family val="2"/>
    </font>
    <font>
      <b/>
      <sz val="11"/>
      <color indexed="63"/>
      <name val="Calibri"/>
      <family val="2"/>
    </font>
    <font>
      <b/>
      <sz val="18"/>
      <color indexed="56"/>
      <name val="Cambria"/>
      <family val="2"/>
    </font>
    <font>
      <b/>
      <sz val="11"/>
      <color indexed="8"/>
      <name val="Calibri"/>
      <family val="2"/>
    </font>
    <font>
      <sz val="11"/>
      <color indexed="10"/>
      <name val="Calibri"/>
      <family val="2"/>
    </font>
    <font>
      <b/>
      <sz val="14"/>
      <color rgb="FFFF0000"/>
      <name val="Roboto"/>
    </font>
    <font>
      <sz val="11"/>
      <name val="Times New Roman"/>
      <family val="1"/>
    </font>
    <font>
      <sz val="10"/>
      <color theme="0"/>
      <name val="Arial"/>
      <family val="2"/>
    </font>
    <font>
      <sz val="8"/>
      <name val="Calibri"/>
      <family val="2"/>
      <scheme val="minor"/>
    </font>
    <font>
      <sz val="11"/>
      <color rgb="FFFF0000"/>
      <name val="Roboto"/>
    </font>
    <font>
      <u/>
      <sz val="11"/>
      <color theme="1"/>
      <name val="Roboto"/>
    </font>
    <font>
      <b/>
      <sz val="11"/>
      <color theme="0"/>
      <name val="Calibri"/>
      <family val="2"/>
      <scheme val="minor"/>
    </font>
    <font>
      <b/>
      <sz val="11"/>
      <color theme="1"/>
      <name val="Calibri"/>
      <family val="2"/>
      <scheme val="minor"/>
    </font>
    <font>
      <sz val="11"/>
      <color theme="0"/>
      <name val="Calibri"/>
      <family val="2"/>
      <scheme val="minor"/>
    </font>
    <font>
      <b/>
      <sz val="14"/>
      <color theme="1"/>
      <name val="Calibri"/>
      <family val="2"/>
      <scheme val="minor"/>
    </font>
    <font>
      <b/>
      <sz val="14"/>
      <color theme="0"/>
      <name val="Arial"/>
      <family val="2"/>
    </font>
    <font>
      <b/>
      <sz val="12"/>
      <color theme="1"/>
      <name val="Arial"/>
      <family val="2"/>
    </font>
    <font>
      <b/>
      <sz val="10"/>
      <color theme="1"/>
      <name val="Arial"/>
      <family val="2"/>
    </font>
    <font>
      <sz val="10"/>
      <color theme="1"/>
      <name val="Arial"/>
      <family val="2"/>
    </font>
    <font>
      <sz val="9"/>
      <color theme="1"/>
      <name val="Arial"/>
      <family val="2"/>
    </font>
    <font>
      <b/>
      <sz val="14"/>
      <name val="Arial"/>
      <family val="2"/>
    </font>
    <font>
      <b/>
      <sz val="11"/>
      <color theme="0"/>
      <name val="Arial"/>
      <family val="2"/>
    </font>
    <font>
      <b/>
      <sz val="14"/>
      <color theme="0"/>
      <name val="Calibri"/>
      <family val="2"/>
      <scheme val="minor"/>
    </font>
    <font>
      <b/>
      <sz val="16"/>
      <color theme="1"/>
      <name val="Roboto"/>
    </font>
    <font>
      <sz val="12"/>
      <color rgb="FF000000"/>
      <name val="Arial"/>
      <family val="2"/>
    </font>
    <font>
      <sz val="10"/>
      <color rgb="FFFF0000"/>
      <name val="Arial"/>
      <family val="2"/>
    </font>
    <font>
      <sz val="11"/>
      <color rgb="FFFF0000"/>
      <name val="Arial"/>
      <family val="2"/>
    </font>
    <font>
      <sz val="9"/>
      <color rgb="FFFF0000"/>
      <name val="Arial"/>
      <family val="2"/>
    </font>
    <font>
      <b/>
      <sz val="16"/>
      <color theme="0" tint="-4.9989318521683403E-2"/>
      <name val="Roboto"/>
    </font>
    <font>
      <b/>
      <sz val="18"/>
      <color theme="0" tint="-4.9989318521683403E-2"/>
      <name val="Roboto"/>
    </font>
    <font>
      <sz val="10"/>
      <color theme="1"/>
      <name val="Calibri"/>
      <family val="2"/>
      <scheme val="minor"/>
    </font>
    <font>
      <sz val="11"/>
      <color rgb="FFFF0000"/>
      <name val="Calibri"/>
      <family val="2"/>
      <scheme val="minor"/>
    </font>
    <font>
      <sz val="9"/>
      <color rgb="FF000000"/>
      <name val="Arial"/>
      <family val="2"/>
    </font>
    <font>
      <sz val="11"/>
      <color rgb="FF000000"/>
      <name val="Roboto"/>
    </font>
    <font>
      <b/>
      <i/>
      <sz val="11"/>
      <color rgb="FF000000"/>
      <name val="Roboto"/>
    </font>
    <font>
      <b/>
      <i/>
      <sz val="16"/>
      <color theme="1"/>
      <name val="Roboto"/>
    </font>
    <font>
      <sz val="11"/>
      <color rgb="FF0070C0"/>
      <name val="Roboto"/>
    </font>
    <font>
      <b/>
      <sz val="16"/>
      <color rgb="FFFF0000"/>
      <name val="Roboto"/>
    </font>
    <font>
      <u/>
      <sz val="11"/>
      <name val="Roboto"/>
    </font>
    <font>
      <b/>
      <u/>
      <sz val="11"/>
      <color theme="1"/>
      <name val="Calibri"/>
      <family val="2"/>
      <scheme val="minor"/>
    </font>
    <font>
      <b/>
      <sz val="12"/>
      <color theme="1"/>
      <name val="Roboto"/>
    </font>
    <font>
      <b/>
      <sz val="11"/>
      <color theme="1"/>
      <name val="Roboto"/>
    </font>
    <font>
      <b/>
      <sz val="11"/>
      <name val="Roboto"/>
    </font>
  </fonts>
  <fills count="39">
    <fill>
      <patternFill patternType="none"/>
    </fill>
    <fill>
      <patternFill patternType="gray125"/>
    </fill>
    <fill>
      <patternFill patternType="solid">
        <fgColor theme="4" tint="-0.499984740745262"/>
        <bgColor indexed="64"/>
      </patternFill>
    </fill>
    <fill>
      <patternFill patternType="solid">
        <fgColor theme="0" tint="-0.14999847407452621"/>
        <bgColor indexed="64"/>
      </patternFill>
    </fill>
    <fill>
      <patternFill patternType="solid">
        <fgColor theme="0"/>
        <bgColor indexed="64"/>
      </patternFill>
    </fill>
    <fill>
      <patternFill patternType="solid">
        <fgColor theme="0" tint="-0.499984740745262"/>
        <bgColor indexed="64"/>
      </patternFill>
    </fill>
    <fill>
      <patternFill patternType="solid">
        <fgColor theme="0" tint="-4.9989318521683403E-2"/>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theme="1"/>
        <bgColor indexed="64"/>
      </patternFill>
    </fill>
    <fill>
      <patternFill patternType="solid">
        <fgColor theme="6" tint="0.79998168889431442"/>
        <bgColor indexed="64"/>
      </patternFill>
    </fill>
    <fill>
      <patternFill patternType="solid">
        <fgColor theme="4" tint="0.79998168889431442"/>
        <bgColor indexed="64"/>
      </patternFill>
    </fill>
    <fill>
      <patternFill patternType="solid">
        <fgColor rgb="FF002060"/>
        <bgColor indexed="64"/>
      </patternFill>
    </fill>
    <fill>
      <patternFill patternType="solid">
        <fgColor rgb="FFFFFFFF"/>
        <bgColor indexed="64"/>
      </patternFill>
    </fill>
    <fill>
      <patternFill patternType="solid">
        <fgColor theme="9" tint="0.79998168889431442"/>
        <bgColor indexed="64"/>
      </patternFill>
    </fill>
    <fill>
      <patternFill patternType="solid">
        <fgColor rgb="FFFFFF00"/>
        <bgColor rgb="FFFFFF00"/>
      </patternFill>
    </fill>
    <fill>
      <patternFill patternType="solid">
        <fgColor theme="9" tint="0.59999389629810485"/>
        <bgColor indexed="64"/>
      </patternFill>
    </fill>
    <fill>
      <patternFill patternType="solid">
        <fgColor rgb="FFFFFFFF"/>
        <bgColor rgb="FF000000"/>
      </patternFill>
    </fill>
    <fill>
      <patternFill patternType="solid">
        <fgColor theme="0" tint="-0.34998626667073579"/>
        <bgColor indexed="64"/>
      </patternFill>
    </fill>
  </fills>
  <borders count="199">
    <border>
      <left/>
      <right/>
      <top/>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bottom style="thin">
        <color indexed="64"/>
      </bottom>
      <diagonal/>
    </border>
    <border>
      <left/>
      <right/>
      <top/>
      <bottom style="thin">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right/>
      <top style="medium">
        <color indexed="64"/>
      </top>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auto="1"/>
      </left>
      <right style="thin">
        <color auto="1"/>
      </right>
      <top style="thin">
        <color auto="1"/>
      </top>
      <bottom style="thin">
        <color auto="1"/>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ck">
        <color auto="1"/>
      </left>
      <right/>
      <top style="thick">
        <color auto="1"/>
      </top>
      <bottom/>
      <diagonal/>
    </border>
    <border>
      <left/>
      <right/>
      <top style="thick">
        <color auto="1"/>
      </top>
      <bottom/>
      <diagonal/>
    </border>
    <border>
      <left/>
      <right style="thick">
        <color auto="1"/>
      </right>
      <top style="thick">
        <color auto="1"/>
      </top>
      <bottom/>
      <diagonal/>
    </border>
    <border>
      <left style="thick">
        <color auto="1"/>
      </left>
      <right/>
      <top/>
      <bottom/>
      <diagonal/>
    </border>
    <border>
      <left/>
      <right style="thick">
        <color auto="1"/>
      </right>
      <top/>
      <bottom/>
      <diagonal/>
    </border>
    <border>
      <left style="thick">
        <color auto="1"/>
      </left>
      <right/>
      <top/>
      <bottom style="thick">
        <color auto="1"/>
      </bottom>
      <diagonal/>
    </border>
    <border>
      <left/>
      <right/>
      <top/>
      <bottom style="thick">
        <color auto="1"/>
      </bottom>
      <diagonal/>
    </border>
    <border>
      <left/>
      <right style="thick">
        <color auto="1"/>
      </right>
      <top/>
      <bottom style="thick">
        <color auto="1"/>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style="thin">
        <color indexed="64"/>
      </top>
      <bottom style="medium">
        <color indexed="64"/>
      </bottom>
      <diagonal/>
    </border>
    <border>
      <left style="medium">
        <color indexed="64"/>
      </left>
      <right/>
      <top style="thin">
        <color indexed="64"/>
      </top>
      <bottom style="thin">
        <color indexed="64"/>
      </bottom>
      <diagonal/>
    </border>
    <border>
      <left style="thin">
        <color indexed="64"/>
      </left>
      <right style="thin">
        <color theme="0" tint="-0.499984740745262"/>
      </right>
      <top/>
      <bottom style="thin">
        <color indexed="64"/>
      </bottom>
      <diagonal/>
    </border>
    <border>
      <left style="thin">
        <color theme="0" tint="-0.499984740745262"/>
      </left>
      <right style="thin">
        <color theme="0" tint="-0.499984740745262"/>
      </right>
      <top style="thin">
        <color indexed="64"/>
      </top>
      <bottom style="thin">
        <color indexed="64"/>
      </bottom>
      <diagonal/>
    </border>
    <border>
      <left style="thin">
        <color theme="0" tint="-0.499984740745262"/>
      </left>
      <right style="thin">
        <color indexed="64"/>
      </right>
      <top style="thin">
        <color indexed="64"/>
      </top>
      <bottom style="thin">
        <color indexed="64"/>
      </bottom>
      <diagonal/>
    </border>
    <border>
      <left style="thin">
        <color indexed="64"/>
      </left>
      <right style="thin">
        <color theme="0" tint="-0.24994659260841701"/>
      </right>
      <top style="thin">
        <color indexed="64"/>
      </top>
      <bottom style="thin">
        <color indexed="64"/>
      </bottom>
      <diagonal/>
    </border>
    <border>
      <left style="thin">
        <color theme="0" tint="-0.24994659260841701"/>
      </left>
      <right style="thin">
        <color theme="0" tint="-0.24994659260841701"/>
      </right>
      <top style="thin">
        <color indexed="64"/>
      </top>
      <bottom style="thin">
        <color indexed="64"/>
      </bottom>
      <diagonal/>
    </border>
    <border>
      <left style="thin">
        <color theme="0" tint="-0.24994659260841701"/>
      </left>
      <right style="thin">
        <color indexed="64"/>
      </right>
      <top style="thin">
        <color indexed="64"/>
      </top>
      <bottom style="thin">
        <color indexed="64"/>
      </bottom>
      <diagonal/>
    </border>
    <border>
      <left style="thin">
        <color indexed="64"/>
      </left>
      <right style="thin">
        <color theme="0" tint="-0.24994659260841701"/>
      </right>
      <top/>
      <bottom/>
      <diagonal/>
    </border>
    <border>
      <left style="thin">
        <color theme="0" tint="-0.24994659260841701"/>
      </left>
      <right style="thin">
        <color theme="0" tint="-0.24994659260841701"/>
      </right>
      <top/>
      <bottom/>
      <diagonal/>
    </border>
    <border>
      <left style="thin">
        <color theme="0" tint="-0.24994659260841701"/>
      </left>
      <right style="thin">
        <color indexed="64"/>
      </right>
      <top/>
      <bottom/>
      <diagonal/>
    </border>
    <border>
      <left style="thin">
        <color indexed="64"/>
      </left>
      <right style="thin">
        <color theme="0" tint="-0.24994659260841701"/>
      </right>
      <top style="thin">
        <color indexed="64"/>
      </top>
      <bottom style="medium">
        <color indexed="64"/>
      </bottom>
      <diagonal/>
    </border>
    <border>
      <left style="thin">
        <color theme="0" tint="-0.24994659260841701"/>
      </left>
      <right style="thin">
        <color theme="0" tint="-0.24994659260841701"/>
      </right>
      <top style="thin">
        <color indexed="64"/>
      </top>
      <bottom style="medium">
        <color indexed="64"/>
      </bottom>
      <diagonal/>
    </border>
    <border>
      <left style="thin">
        <color theme="0" tint="-0.24994659260841701"/>
      </left>
      <right style="thin">
        <color indexed="64"/>
      </right>
      <top style="thin">
        <color indexed="64"/>
      </top>
      <bottom style="medium">
        <color indexed="64"/>
      </bottom>
      <diagonal/>
    </border>
    <border>
      <left style="thin">
        <color theme="0" tint="-0.24994659260841701"/>
      </left>
      <right style="medium">
        <color indexed="64"/>
      </right>
      <top style="thin">
        <color indexed="64"/>
      </top>
      <bottom style="thin">
        <color indexed="64"/>
      </bottom>
      <diagonal/>
    </border>
    <border>
      <left style="thin">
        <color theme="0" tint="-0.24994659260841701"/>
      </left>
      <right style="medium">
        <color indexed="64"/>
      </right>
      <top/>
      <bottom/>
      <diagonal/>
    </border>
    <border>
      <left style="thin">
        <color theme="0" tint="-0.24994659260841701"/>
      </left>
      <right style="medium">
        <color indexed="64"/>
      </right>
      <top style="thin">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top/>
      <bottom style="medium">
        <color indexed="64"/>
      </bottom>
      <diagonal/>
    </border>
    <border>
      <left/>
      <right style="medium">
        <color indexed="64"/>
      </right>
      <top/>
      <bottom style="medium">
        <color indexed="64"/>
      </bottom>
      <diagonal/>
    </border>
    <border>
      <left style="thin">
        <color rgb="FF000000"/>
      </left>
      <right style="thin">
        <color rgb="FF000000"/>
      </right>
      <top style="thin">
        <color rgb="FF000000"/>
      </top>
      <bottom style="thin">
        <color rgb="FF000000"/>
      </bottom>
      <diagonal/>
    </border>
    <border>
      <left/>
      <right/>
      <top/>
      <bottom style="medium">
        <color indexed="64"/>
      </bottom>
      <diagonal/>
    </border>
    <border>
      <left/>
      <right style="medium">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theme="0" tint="-0.24994659260841701"/>
      </right>
      <top style="thin">
        <color indexed="64"/>
      </top>
      <bottom/>
      <diagonal/>
    </border>
    <border>
      <left style="thin">
        <color theme="0" tint="-0.24994659260841701"/>
      </left>
      <right style="thin">
        <color theme="0" tint="-0.24994659260841701"/>
      </right>
      <top style="thin">
        <color indexed="64"/>
      </top>
      <bottom/>
      <diagonal/>
    </border>
    <border>
      <left style="thin">
        <color theme="0" tint="-0.24994659260841701"/>
      </left>
      <right style="thin">
        <color indexed="64"/>
      </right>
      <top style="thin">
        <color indexed="64"/>
      </top>
      <bottom/>
      <diagonal/>
    </border>
    <border>
      <left/>
      <right style="thin">
        <color theme="0" tint="-0.24994659260841701"/>
      </right>
      <top style="thin">
        <color indexed="64"/>
      </top>
      <bottom style="thin">
        <color indexed="64"/>
      </bottom>
      <diagonal/>
    </border>
  </borders>
  <cellStyleXfs count="2776">
    <xf numFmtId="0" fontId="0" fillId="0" borderId="0"/>
    <xf numFmtId="0" fontId="6" fillId="0" borderId="0"/>
    <xf numFmtId="0" fontId="1" fillId="0" borderId="0"/>
    <xf numFmtId="0" fontId="29" fillId="25" borderId="20" applyNumberFormat="0" applyAlignment="0" applyProtection="0"/>
    <xf numFmtId="0" fontId="16" fillId="7" borderId="0" applyNumberFormat="0" applyBorder="0" applyAlignment="0" applyProtection="0"/>
    <xf numFmtId="0" fontId="16" fillId="8" borderId="0" applyNumberFormat="0" applyBorder="0" applyAlignment="0" applyProtection="0"/>
    <xf numFmtId="0" fontId="16" fillId="9" borderId="0" applyNumberFormat="0" applyBorder="0" applyAlignment="0" applyProtection="0"/>
    <xf numFmtId="0" fontId="16" fillId="10" borderId="0" applyNumberFormat="0" applyBorder="0" applyAlignment="0" applyProtection="0"/>
    <xf numFmtId="0" fontId="16" fillId="11" borderId="0" applyNumberFormat="0" applyBorder="0" applyAlignment="0" applyProtection="0"/>
    <xf numFmtId="0" fontId="16" fillId="12" borderId="0" applyNumberFormat="0" applyBorder="0" applyAlignment="0" applyProtection="0"/>
    <xf numFmtId="0" fontId="16" fillId="13" borderId="0" applyNumberFormat="0" applyBorder="0" applyAlignment="0" applyProtection="0"/>
    <xf numFmtId="0" fontId="16" fillId="14" borderId="0" applyNumberFormat="0" applyBorder="0" applyAlignment="0" applyProtection="0"/>
    <xf numFmtId="0" fontId="16" fillId="15" borderId="0" applyNumberFormat="0" applyBorder="0" applyAlignment="0" applyProtection="0"/>
    <xf numFmtId="0" fontId="16" fillId="10" borderId="0" applyNumberFormat="0" applyBorder="0" applyAlignment="0" applyProtection="0"/>
    <xf numFmtId="0" fontId="16" fillId="13" borderId="0" applyNumberFormat="0" applyBorder="0" applyAlignment="0" applyProtection="0"/>
    <xf numFmtId="0" fontId="16" fillId="16" borderId="0" applyNumberFormat="0" applyBorder="0" applyAlignment="0" applyProtection="0"/>
    <xf numFmtId="0" fontId="17" fillId="17"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4" borderId="0" applyNumberFormat="0" applyBorder="0" applyAlignment="0" applyProtection="0"/>
    <xf numFmtId="0" fontId="18" fillId="8" borderId="0" applyNumberFormat="0" applyBorder="0" applyAlignment="0" applyProtection="0"/>
    <xf numFmtId="0" fontId="19" fillId="25" borderId="5" applyNumberFormat="0" applyAlignment="0" applyProtection="0"/>
    <xf numFmtId="0" fontId="20" fillId="26" borderId="6" applyNumberFormat="0" applyAlignment="0" applyProtection="0"/>
    <xf numFmtId="0" fontId="21" fillId="0" borderId="0" applyNumberFormat="0" applyFill="0" applyBorder="0" applyAlignment="0" applyProtection="0"/>
    <xf numFmtId="0" fontId="22" fillId="9" borderId="0" applyNumberFormat="0" applyBorder="0" applyAlignment="0" applyProtection="0"/>
    <xf numFmtId="0" fontId="23" fillId="0" borderId="7" applyNumberFormat="0" applyFill="0" applyAlignment="0" applyProtection="0"/>
    <xf numFmtId="0" fontId="24" fillId="0" borderId="8" applyNumberFormat="0" applyFill="0" applyAlignment="0" applyProtection="0"/>
    <xf numFmtId="0" fontId="25" fillId="0" borderId="9" applyNumberFormat="0" applyFill="0" applyAlignment="0" applyProtection="0"/>
    <xf numFmtId="0" fontId="25" fillId="0" borderId="0" applyNumberFormat="0" applyFill="0" applyBorder="0" applyAlignment="0" applyProtection="0"/>
    <xf numFmtId="0" fontId="15" fillId="0" borderId="0" applyNumberFormat="0" applyFill="0" applyBorder="0" applyAlignment="0" applyProtection="0">
      <alignment vertical="top"/>
      <protection locked="0"/>
    </xf>
    <xf numFmtId="0" fontId="26" fillId="12" borderId="5" applyNumberFormat="0" applyAlignment="0" applyProtection="0"/>
    <xf numFmtId="0" fontId="27" fillId="0" borderId="10" applyNumberFormat="0" applyFill="0" applyAlignment="0" applyProtection="0"/>
    <xf numFmtId="0" fontId="28" fillId="27" borderId="0" applyNumberFormat="0" applyBorder="0" applyAlignment="0" applyProtection="0"/>
    <xf numFmtId="0" fontId="14" fillId="0" borderId="0"/>
    <xf numFmtId="0" fontId="19" fillId="25" borderId="25" applyNumberFormat="0" applyAlignment="0" applyProtection="0"/>
    <xf numFmtId="0" fontId="14" fillId="28" borderId="11" applyNumberFormat="0" applyFont="0" applyAlignment="0" applyProtection="0"/>
    <xf numFmtId="0" fontId="29" fillId="25" borderId="12" applyNumberFormat="0" applyAlignment="0" applyProtection="0"/>
    <xf numFmtId="0" fontId="30" fillId="0" borderId="0" applyNumberFormat="0" applyFill="0" applyBorder="0" applyAlignment="0" applyProtection="0"/>
    <xf numFmtId="0" fontId="31" fillId="0" borderId="13" applyNumberFormat="0" applyFill="0" applyAlignment="0" applyProtection="0"/>
    <xf numFmtId="0" fontId="32" fillId="0" borderId="0" applyNumberFormat="0" applyFill="0" applyBorder="0" applyAlignment="0" applyProtection="0"/>
    <xf numFmtId="4" fontId="14" fillId="0" borderId="0"/>
    <xf numFmtId="0" fontId="16" fillId="0" borderId="0"/>
    <xf numFmtId="0" fontId="19" fillId="25" borderId="29" applyNumberFormat="0" applyAlignment="0" applyProtection="0"/>
    <xf numFmtId="0" fontId="14" fillId="28" borderId="11" applyNumberFormat="0" applyFont="0" applyAlignment="0" applyProtection="0"/>
    <xf numFmtId="0" fontId="1" fillId="0" borderId="0"/>
    <xf numFmtId="0" fontId="31" fillId="0" borderId="13" applyNumberFormat="0" applyFill="0" applyAlignment="0" applyProtection="0"/>
    <xf numFmtId="0" fontId="29" fillId="25" borderId="12" applyNumberFormat="0" applyAlignment="0" applyProtection="0"/>
    <xf numFmtId="0" fontId="14" fillId="28" borderId="11" applyNumberFormat="0" applyFont="0" applyAlignment="0" applyProtection="0"/>
    <xf numFmtId="0" fontId="26" fillId="12" borderId="5" applyNumberFormat="0" applyAlignment="0" applyProtection="0"/>
    <xf numFmtId="0" fontId="19" fillId="25" borderId="5" applyNumberFormat="0" applyAlignment="0" applyProtection="0"/>
    <xf numFmtId="0" fontId="19" fillId="25" borderId="5" applyNumberFormat="0" applyAlignment="0" applyProtection="0"/>
    <xf numFmtId="0" fontId="26" fillId="12" borderId="5" applyNumberFormat="0" applyAlignment="0" applyProtection="0"/>
    <xf numFmtId="0" fontId="14" fillId="28" borderId="11" applyNumberFormat="0" applyFont="0" applyAlignment="0" applyProtection="0"/>
    <xf numFmtId="0" fontId="29" fillId="25" borderId="12" applyNumberFormat="0" applyAlignment="0" applyProtection="0"/>
    <xf numFmtId="0" fontId="31" fillId="0" borderId="13" applyNumberFormat="0" applyFill="0" applyAlignment="0" applyProtection="0"/>
    <xf numFmtId="0" fontId="14" fillId="28" borderId="11" applyNumberFormat="0" applyFont="0" applyAlignment="0" applyProtection="0"/>
    <xf numFmtId="0" fontId="14" fillId="28" borderId="11" applyNumberFormat="0" applyFont="0" applyAlignment="0" applyProtection="0"/>
    <xf numFmtId="0" fontId="31" fillId="0" borderId="13" applyNumberFormat="0" applyFill="0" applyAlignment="0" applyProtection="0"/>
    <xf numFmtId="0" fontId="14" fillId="28" borderId="11" applyNumberFormat="0" applyFont="0" applyAlignment="0" applyProtection="0"/>
    <xf numFmtId="0" fontId="19" fillId="25" borderId="5" applyNumberFormat="0" applyAlignment="0" applyProtection="0"/>
    <xf numFmtId="0" fontId="1" fillId="0" borderId="0"/>
    <xf numFmtId="0" fontId="1" fillId="0" borderId="0"/>
    <xf numFmtId="0" fontId="14" fillId="28" borderId="11" applyNumberFormat="0" applyFont="0" applyAlignment="0" applyProtection="0"/>
    <xf numFmtId="0" fontId="26" fillId="12" borderId="5" applyNumberFormat="0" applyAlignment="0" applyProtection="0"/>
    <xf numFmtId="0" fontId="29" fillId="25" borderId="12" applyNumberFormat="0" applyAlignment="0" applyProtection="0"/>
    <xf numFmtId="0" fontId="26" fillId="12" borderId="5" applyNumberFormat="0" applyAlignment="0" applyProtection="0"/>
    <xf numFmtId="0" fontId="19" fillId="25" borderId="5" applyNumberFormat="0" applyAlignment="0" applyProtection="0"/>
    <xf numFmtId="0" fontId="19" fillId="25" borderId="5" applyNumberFormat="0" applyAlignment="0" applyProtection="0"/>
    <xf numFmtId="0" fontId="26" fillId="12" borderId="5" applyNumberFormat="0" applyAlignment="0" applyProtection="0"/>
    <xf numFmtId="0" fontId="19" fillId="25" borderId="5" applyNumberFormat="0" applyAlignment="0" applyProtection="0"/>
    <xf numFmtId="0" fontId="14" fillId="28" borderId="11" applyNumberFormat="0" applyFont="0" applyAlignment="0" applyProtection="0"/>
    <xf numFmtId="0" fontId="29" fillId="25" borderId="12" applyNumberFormat="0" applyAlignment="0" applyProtection="0"/>
    <xf numFmtId="0" fontId="31" fillId="0" borderId="13" applyNumberFormat="0" applyFill="0" applyAlignment="0" applyProtection="0"/>
    <xf numFmtId="0" fontId="26" fillId="12" borderId="5" applyNumberFormat="0" applyAlignment="0" applyProtection="0"/>
    <xf numFmtId="0" fontId="14" fillId="28" borderId="11" applyNumberFormat="0" applyFont="0" applyAlignment="0" applyProtection="0"/>
    <xf numFmtId="0" fontId="14" fillId="28" borderId="11" applyNumberFormat="0" applyFont="0" applyAlignment="0" applyProtection="0"/>
    <xf numFmtId="0" fontId="29" fillId="25" borderId="12" applyNumberFormat="0" applyAlignment="0" applyProtection="0"/>
    <xf numFmtId="0" fontId="31" fillId="0" borderId="13" applyNumberFormat="0" applyFill="0" applyAlignment="0" applyProtection="0"/>
    <xf numFmtId="0" fontId="1" fillId="0" borderId="0"/>
    <xf numFmtId="0" fontId="14" fillId="28" borderId="11" applyNumberFormat="0" applyFont="0" applyAlignment="0" applyProtection="0"/>
    <xf numFmtId="0" fontId="1" fillId="0" borderId="0"/>
    <xf numFmtId="0" fontId="29" fillId="25" borderId="12" applyNumberFormat="0" applyAlignment="0" applyProtection="0"/>
    <xf numFmtId="0" fontId="31" fillId="0" borderId="13" applyNumberFormat="0" applyFill="0" applyAlignment="0" applyProtection="0"/>
    <xf numFmtId="0" fontId="14" fillId="28" borderId="11" applyNumberFormat="0" applyFont="0" applyAlignment="0" applyProtection="0"/>
    <xf numFmtId="0" fontId="14" fillId="28" borderId="11" applyNumberFormat="0" applyFont="0" applyAlignment="0" applyProtection="0"/>
    <xf numFmtId="0" fontId="19" fillId="25" borderId="5" applyNumberFormat="0" applyAlignment="0" applyProtection="0"/>
    <xf numFmtId="0" fontId="19" fillId="25" borderId="5" applyNumberFormat="0" applyAlignment="0" applyProtection="0"/>
    <xf numFmtId="0" fontId="26" fillId="12" borderId="5" applyNumberFormat="0" applyAlignment="0" applyProtection="0"/>
    <xf numFmtId="0" fontId="19" fillId="25" borderId="5" applyNumberFormat="0" applyAlignment="0" applyProtection="0"/>
    <xf numFmtId="0" fontId="26" fillId="12" borderId="5" applyNumberFormat="0" applyAlignment="0" applyProtection="0"/>
    <xf numFmtId="0" fontId="31" fillId="0" borderId="13" applyNumberFormat="0" applyFill="0" applyAlignment="0" applyProtection="0"/>
    <xf numFmtId="0" fontId="14" fillId="28" borderId="11" applyNumberFormat="0" applyFont="0" applyAlignment="0" applyProtection="0"/>
    <xf numFmtId="0" fontId="14" fillId="28" borderId="11" applyNumberFormat="0" applyFont="0" applyAlignment="0" applyProtection="0"/>
    <xf numFmtId="0" fontId="29" fillId="25" borderId="12" applyNumberFormat="0" applyAlignment="0" applyProtection="0"/>
    <xf numFmtId="0" fontId="26" fillId="12" borderId="5" applyNumberFormat="0" applyAlignment="0" applyProtection="0"/>
    <xf numFmtId="0" fontId="31" fillId="0" borderId="13" applyNumberFormat="0" applyFill="0" applyAlignment="0" applyProtection="0"/>
    <xf numFmtId="0" fontId="14" fillId="28" borderId="11" applyNumberFormat="0" applyFont="0" applyAlignment="0" applyProtection="0"/>
    <xf numFmtId="0" fontId="14" fillId="28" borderId="11" applyNumberFormat="0" applyFont="0" applyAlignment="0" applyProtection="0"/>
    <xf numFmtId="0" fontId="29" fillId="25" borderId="12" applyNumberFormat="0" applyAlignment="0" applyProtection="0"/>
    <xf numFmtId="0" fontId="31" fillId="0" borderId="13" applyNumberFormat="0" applyFill="0" applyAlignment="0" applyProtection="0"/>
    <xf numFmtId="0" fontId="14" fillId="28" borderId="11" applyNumberFormat="0" applyFont="0" applyAlignment="0" applyProtection="0"/>
    <xf numFmtId="0" fontId="29" fillId="25" borderId="12" applyNumberFormat="0" applyAlignment="0" applyProtection="0"/>
    <xf numFmtId="0" fontId="1" fillId="0" borderId="0"/>
    <xf numFmtId="0" fontId="14" fillId="28" borderId="11" applyNumberFormat="0" applyFont="0" applyAlignment="0" applyProtection="0"/>
    <xf numFmtId="0" fontId="1" fillId="0" borderId="0"/>
    <xf numFmtId="0" fontId="19" fillId="25" borderId="5" applyNumberFormat="0" applyAlignment="0" applyProtection="0"/>
    <xf numFmtId="0" fontId="14" fillId="28" borderId="11" applyNumberFormat="0" applyFont="0" applyAlignment="0" applyProtection="0"/>
    <xf numFmtId="0" fontId="29" fillId="25" borderId="12" applyNumberFormat="0" applyAlignment="0" applyProtection="0"/>
    <xf numFmtId="0" fontId="31" fillId="0" borderId="13" applyNumberFormat="0" applyFill="0" applyAlignment="0" applyProtection="0"/>
    <xf numFmtId="0" fontId="26" fillId="12" borderId="5" applyNumberFormat="0" applyAlignment="0" applyProtection="0"/>
    <xf numFmtId="0" fontId="14" fillId="28" borderId="11" applyNumberFormat="0" applyFont="0" applyAlignment="0" applyProtection="0"/>
    <xf numFmtId="0" fontId="14" fillId="28" borderId="11" applyNumberFormat="0" applyFont="0" applyAlignment="0" applyProtection="0"/>
    <xf numFmtId="0" fontId="29" fillId="25" borderId="12" applyNumberFormat="0" applyAlignment="0" applyProtection="0"/>
    <xf numFmtId="0" fontId="31" fillId="0" borderId="13" applyNumberFormat="0" applyFill="0" applyAlignment="0" applyProtection="0"/>
    <xf numFmtId="0" fontId="1" fillId="0" borderId="0"/>
    <xf numFmtId="0" fontId="14" fillId="28" borderId="11" applyNumberFormat="0" applyFont="0" applyAlignment="0" applyProtection="0"/>
    <xf numFmtId="0" fontId="1" fillId="0" borderId="0"/>
    <xf numFmtId="0" fontId="31" fillId="0" borderId="13" applyNumberFormat="0" applyFill="0" applyAlignment="0" applyProtection="0"/>
    <xf numFmtId="0" fontId="19" fillId="25" borderId="5" applyNumberFormat="0" applyAlignment="0" applyProtection="0"/>
    <xf numFmtId="0" fontId="19" fillId="25" borderId="5" applyNumberFormat="0" applyAlignment="0" applyProtection="0"/>
    <xf numFmtId="0" fontId="14" fillId="28" borderId="11" applyNumberFormat="0" applyFont="0" applyAlignment="0" applyProtection="0"/>
    <xf numFmtId="0" fontId="26" fillId="12" borderId="5" applyNumberFormat="0" applyAlignment="0" applyProtection="0"/>
    <xf numFmtId="0" fontId="29" fillId="25" borderId="12" applyNumberFormat="0" applyAlignment="0" applyProtection="0"/>
    <xf numFmtId="0" fontId="14" fillId="28" borderId="11" applyNumberFormat="0" applyFont="0" applyAlignment="0" applyProtection="0"/>
    <xf numFmtId="0" fontId="29" fillId="25" borderId="12" applyNumberFormat="0" applyAlignment="0" applyProtection="0"/>
    <xf numFmtId="0" fontId="31" fillId="0" borderId="13" applyNumberFormat="0" applyFill="0" applyAlignment="0" applyProtection="0"/>
    <xf numFmtId="0" fontId="26" fillId="12" borderId="5" applyNumberFormat="0" applyAlignment="0" applyProtection="0"/>
    <xf numFmtId="0" fontId="1" fillId="0" borderId="0"/>
    <xf numFmtId="0" fontId="14" fillId="28" borderId="11" applyNumberFormat="0" applyFont="0" applyAlignment="0" applyProtection="0"/>
    <xf numFmtId="0" fontId="1" fillId="0" borderId="0"/>
    <xf numFmtId="0" fontId="14" fillId="28" borderId="11" applyNumberFormat="0" applyFont="0" applyAlignment="0" applyProtection="0"/>
    <xf numFmtId="0" fontId="14" fillId="0" borderId="0"/>
    <xf numFmtId="0" fontId="26" fillId="12" borderId="29" applyNumberFormat="0" applyAlignment="0" applyProtection="0"/>
    <xf numFmtId="0" fontId="14" fillId="28" borderId="22" applyNumberFormat="0" applyFont="0" applyAlignment="0" applyProtection="0"/>
    <xf numFmtId="0" fontId="14" fillId="28" borderId="19" applyNumberFormat="0" applyFont="0" applyAlignment="0" applyProtection="0"/>
    <xf numFmtId="0" fontId="19" fillId="25" borderId="18" applyNumberFormat="0" applyAlignment="0" applyProtection="0"/>
    <xf numFmtId="0" fontId="26" fillId="12" borderId="18" applyNumberFormat="0" applyAlignment="0" applyProtection="0"/>
    <xf numFmtId="0" fontId="14" fillId="28" borderId="26" applyNumberFormat="0" applyFont="0" applyAlignment="0" applyProtection="0"/>
    <xf numFmtId="0" fontId="19" fillId="25" borderId="25" applyNumberFormat="0" applyAlignment="0" applyProtection="0"/>
    <xf numFmtId="0" fontId="26" fillId="12" borderId="18" applyNumberFormat="0" applyAlignment="0" applyProtection="0"/>
    <xf numFmtId="0" fontId="29" fillId="25" borderId="20" applyNumberFormat="0" applyAlignment="0" applyProtection="0"/>
    <xf numFmtId="0" fontId="19" fillId="25" borderId="18" applyNumberFormat="0" applyAlignment="0" applyProtection="0"/>
    <xf numFmtId="0" fontId="14" fillId="28" borderId="19" applyNumberFormat="0" applyFont="0" applyAlignment="0" applyProtection="0"/>
    <xf numFmtId="0" fontId="26" fillId="12" borderId="29" applyNumberFormat="0" applyAlignment="0" applyProtection="0"/>
    <xf numFmtId="0" fontId="26" fillId="12" borderId="18" applyNumberFormat="0" applyAlignment="0" applyProtection="0"/>
    <xf numFmtId="0" fontId="14" fillId="28" borderId="19" applyNumberFormat="0" applyFont="0" applyAlignment="0" applyProtection="0"/>
    <xf numFmtId="0" fontId="26" fillId="12" borderId="29" applyNumberFormat="0" applyAlignment="0" applyProtection="0"/>
    <xf numFmtId="0" fontId="14" fillId="28" borderId="19" applyNumberFormat="0" applyFont="0" applyAlignment="0" applyProtection="0"/>
    <xf numFmtId="0" fontId="31" fillId="0" borderId="21" applyNumberFormat="0" applyFill="0" applyAlignment="0" applyProtection="0"/>
    <xf numFmtId="0" fontId="19" fillId="25" borderId="18" applyNumberFormat="0" applyAlignment="0" applyProtection="0"/>
    <xf numFmtId="0" fontId="19" fillId="25" borderId="25" applyNumberFormat="0" applyAlignment="0" applyProtection="0"/>
    <xf numFmtId="0" fontId="14" fillId="28" borderId="26" applyNumberFormat="0" applyFont="0" applyAlignment="0" applyProtection="0"/>
    <xf numFmtId="0" fontId="31" fillId="0" borderId="24" applyNumberFormat="0" applyFill="0" applyAlignment="0" applyProtection="0"/>
    <xf numFmtId="0" fontId="19" fillId="25" borderId="14" applyNumberFormat="0" applyAlignment="0" applyProtection="0"/>
    <xf numFmtId="0" fontId="14" fillId="28" borderId="26" applyNumberFormat="0" applyFont="0" applyAlignment="0" applyProtection="0"/>
    <xf numFmtId="0" fontId="31" fillId="0" borderId="21" applyNumberFormat="0" applyFill="0" applyAlignment="0" applyProtection="0"/>
    <xf numFmtId="0" fontId="31" fillId="0" borderId="28" applyNumberFormat="0" applyFill="0" applyAlignment="0" applyProtection="0"/>
    <xf numFmtId="0" fontId="29" fillId="25" borderId="20" applyNumberFormat="0" applyAlignment="0" applyProtection="0"/>
    <xf numFmtId="0" fontId="26" fillId="12" borderId="18" applyNumberFormat="0" applyAlignment="0" applyProtection="0"/>
    <xf numFmtId="0" fontId="26" fillId="12" borderId="25" applyNumberFormat="0" applyAlignment="0" applyProtection="0"/>
    <xf numFmtId="0" fontId="14" fillId="28" borderId="19" applyNumberFormat="0" applyFont="0" applyAlignment="0" applyProtection="0"/>
    <xf numFmtId="0" fontId="14" fillId="28" borderId="19" applyNumberFormat="0" applyFont="0" applyAlignment="0" applyProtection="0"/>
    <xf numFmtId="0" fontId="26" fillId="12" borderId="14" applyNumberFormat="0" applyAlignment="0" applyProtection="0"/>
    <xf numFmtId="0" fontId="14" fillId="28" borderId="19" applyNumberFormat="0" applyFont="0" applyAlignment="0" applyProtection="0"/>
    <xf numFmtId="0" fontId="31" fillId="0" borderId="21" applyNumberFormat="0" applyFill="0" applyAlignment="0" applyProtection="0"/>
    <xf numFmtId="0" fontId="26" fillId="12" borderId="18" applyNumberFormat="0" applyAlignment="0" applyProtection="0"/>
    <xf numFmtId="0" fontId="31" fillId="0" borderId="21" applyNumberFormat="0" applyFill="0" applyAlignment="0" applyProtection="0"/>
    <xf numFmtId="0" fontId="14" fillId="28" borderId="15" applyNumberFormat="0" applyFont="0" applyAlignment="0" applyProtection="0"/>
    <xf numFmtId="0" fontId="29" fillId="25" borderId="16" applyNumberFormat="0" applyAlignment="0" applyProtection="0"/>
    <xf numFmtId="0" fontId="31" fillId="0" borderId="17" applyNumberFormat="0" applyFill="0" applyAlignment="0" applyProtection="0"/>
    <xf numFmtId="0" fontId="26" fillId="12" borderId="18" applyNumberFormat="0" applyAlignment="0" applyProtection="0"/>
    <xf numFmtId="0" fontId="19" fillId="25" borderId="29" applyNumberFormat="0" applyAlignment="0" applyProtection="0"/>
    <xf numFmtId="0" fontId="14" fillId="28" borderId="19" applyNumberFormat="0" applyFont="0" applyAlignment="0" applyProtection="0"/>
    <xf numFmtId="0" fontId="14" fillId="28" borderId="15" applyNumberFormat="0" applyFont="0" applyAlignment="0" applyProtection="0"/>
    <xf numFmtId="0" fontId="19" fillId="25" borderId="18" applyNumberFormat="0" applyAlignment="0" applyProtection="0"/>
    <xf numFmtId="0" fontId="31" fillId="0" borderId="17" applyNumberFormat="0" applyFill="0" applyAlignment="0" applyProtection="0"/>
    <xf numFmtId="0" fontId="29" fillId="25" borderId="16" applyNumberFormat="0" applyAlignment="0" applyProtection="0"/>
    <xf numFmtId="0" fontId="14" fillId="28" borderId="15" applyNumberFormat="0" applyFont="0" applyAlignment="0" applyProtection="0"/>
    <xf numFmtId="0" fontId="26" fillId="12" borderId="14" applyNumberFormat="0" applyAlignment="0" applyProtection="0"/>
    <xf numFmtId="0" fontId="19" fillId="25" borderId="14" applyNumberFormat="0" applyAlignment="0" applyProtection="0"/>
    <xf numFmtId="0" fontId="19" fillId="25" borderId="14" applyNumberFormat="0" applyAlignment="0" applyProtection="0"/>
    <xf numFmtId="0" fontId="26" fillId="12" borderId="14" applyNumberFormat="0" applyAlignment="0" applyProtection="0"/>
    <xf numFmtId="0" fontId="14" fillId="28" borderId="15" applyNumberFormat="0" applyFont="0" applyAlignment="0" applyProtection="0"/>
    <xf numFmtId="0" fontId="29" fillId="25" borderId="16" applyNumberFormat="0" applyAlignment="0" applyProtection="0"/>
    <xf numFmtId="0" fontId="31" fillId="0" borderId="17" applyNumberFormat="0" applyFill="0" applyAlignment="0" applyProtection="0"/>
    <xf numFmtId="0" fontId="14" fillId="28" borderId="15" applyNumberFormat="0" applyFont="0" applyAlignment="0" applyProtection="0"/>
    <xf numFmtId="0" fontId="14" fillId="28" borderId="15" applyNumberFormat="0" applyFont="0" applyAlignment="0" applyProtection="0"/>
    <xf numFmtId="0" fontId="31" fillId="0" borderId="17" applyNumberFormat="0" applyFill="0" applyAlignment="0" applyProtection="0"/>
    <xf numFmtId="0" fontId="14" fillId="28" borderId="15" applyNumberFormat="0" applyFont="0" applyAlignment="0" applyProtection="0"/>
    <xf numFmtId="0" fontId="19" fillId="25" borderId="14" applyNumberFormat="0" applyAlignment="0" applyProtection="0"/>
    <xf numFmtId="0" fontId="31" fillId="0" borderId="21" applyNumberFormat="0" applyFill="0" applyAlignment="0" applyProtection="0"/>
    <xf numFmtId="0" fontId="19" fillId="25" borderId="29" applyNumberFormat="0" applyAlignment="0" applyProtection="0"/>
    <xf numFmtId="0" fontId="14" fillId="28" borderId="15" applyNumberFormat="0" applyFont="0" applyAlignment="0" applyProtection="0"/>
    <xf numFmtId="0" fontId="26" fillId="12" borderId="14" applyNumberFormat="0" applyAlignment="0" applyProtection="0"/>
    <xf numFmtId="0" fontId="29" fillId="25" borderId="16" applyNumberFormat="0" applyAlignment="0" applyProtection="0"/>
    <xf numFmtId="0" fontId="26" fillId="12" borderId="14" applyNumberFormat="0" applyAlignment="0" applyProtection="0"/>
    <xf numFmtId="0" fontId="19" fillId="25" borderId="14" applyNumberFormat="0" applyAlignment="0" applyProtection="0"/>
    <xf numFmtId="0" fontId="19" fillId="25" borderId="14" applyNumberFormat="0" applyAlignment="0" applyProtection="0"/>
    <xf numFmtId="0" fontId="26" fillId="12" borderId="14" applyNumberFormat="0" applyAlignment="0" applyProtection="0"/>
    <xf numFmtId="0" fontId="19" fillId="25" borderId="14" applyNumberFormat="0" applyAlignment="0" applyProtection="0"/>
    <xf numFmtId="0" fontId="14" fillId="28" borderId="15" applyNumberFormat="0" applyFont="0" applyAlignment="0" applyProtection="0"/>
    <xf numFmtId="0" fontId="29" fillId="25" borderId="16" applyNumberFormat="0" applyAlignment="0" applyProtection="0"/>
    <xf numFmtId="0" fontId="31" fillId="0" borderId="17" applyNumberFormat="0" applyFill="0" applyAlignment="0" applyProtection="0"/>
    <xf numFmtId="0" fontId="26" fillId="12" borderId="14" applyNumberFormat="0" applyAlignment="0" applyProtection="0"/>
    <xf numFmtId="0" fontId="14" fillId="28" borderId="15" applyNumberFormat="0" applyFont="0" applyAlignment="0" applyProtection="0"/>
    <xf numFmtId="0" fontId="14" fillId="28" borderId="15" applyNumberFormat="0" applyFont="0" applyAlignment="0" applyProtection="0"/>
    <xf numFmtId="0" fontId="29" fillId="25" borderId="16" applyNumberFormat="0" applyAlignment="0" applyProtection="0"/>
    <xf numFmtId="0" fontId="31" fillId="0" borderId="17" applyNumberFormat="0" applyFill="0" applyAlignment="0" applyProtection="0"/>
    <xf numFmtId="0" fontId="29" fillId="25" borderId="23" applyNumberFormat="0" applyAlignment="0" applyProtection="0"/>
    <xf numFmtId="0" fontId="14" fillId="28" borderId="15" applyNumberFormat="0" applyFont="0" applyAlignment="0" applyProtection="0"/>
    <xf numFmtId="0" fontId="14" fillId="28" borderId="22" applyNumberFormat="0" applyFont="0" applyAlignment="0" applyProtection="0"/>
    <xf numFmtId="0" fontId="29" fillId="25" borderId="16" applyNumberFormat="0" applyAlignment="0" applyProtection="0"/>
    <xf numFmtId="0" fontId="31" fillId="0" borderId="17" applyNumberFormat="0" applyFill="0" applyAlignment="0" applyProtection="0"/>
    <xf numFmtId="0" fontId="14" fillId="28" borderId="15" applyNumberFormat="0" applyFont="0" applyAlignment="0" applyProtection="0"/>
    <xf numFmtId="0" fontId="14" fillId="28" borderId="15" applyNumberFormat="0" applyFont="0" applyAlignment="0" applyProtection="0"/>
    <xf numFmtId="0" fontId="19" fillId="25" borderId="14" applyNumberFormat="0" applyAlignment="0" applyProtection="0"/>
    <xf numFmtId="0" fontId="19" fillId="25" borderId="14" applyNumberFormat="0" applyAlignment="0" applyProtection="0"/>
    <xf numFmtId="0" fontId="26" fillId="12" borderId="14" applyNumberFormat="0" applyAlignment="0" applyProtection="0"/>
    <xf numFmtId="0" fontId="19" fillId="25" borderId="14" applyNumberFormat="0" applyAlignment="0" applyProtection="0"/>
    <xf numFmtId="0" fontId="26" fillId="12" borderId="14" applyNumberFormat="0" applyAlignment="0" applyProtection="0"/>
    <xf numFmtId="0" fontId="31" fillId="0" borderId="17" applyNumberFormat="0" applyFill="0" applyAlignment="0" applyProtection="0"/>
    <xf numFmtId="0" fontId="14" fillId="28" borderId="15" applyNumberFormat="0" applyFont="0" applyAlignment="0" applyProtection="0"/>
    <xf numFmtId="0" fontId="14" fillId="28" borderId="15" applyNumberFormat="0" applyFont="0" applyAlignment="0" applyProtection="0"/>
    <xf numFmtId="0" fontId="29" fillId="25" borderId="16" applyNumberFormat="0" applyAlignment="0" applyProtection="0"/>
    <xf numFmtId="0" fontId="26" fillId="12" borderId="14" applyNumberFormat="0" applyAlignment="0" applyProtection="0"/>
    <xf numFmtId="0" fontId="31" fillId="0" borderId="17" applyNumberFormat="0" applyFill="0" applyAlignment="0" applyProtection="0"/>
    <xf numFmtId="0" fontId="14" fillId="28" borderId="15" applyNumberFormat="0" applyFont="0" applyAlignment="0" applyProtection="0"/>
    <xf numFmtId="0" fontId="14" fillId="28" borderId="15" applyNumberFormat="0" applyFont="0" applyAlignment="0" applyProtection="0"/>
    <xf numFmtId="0" fontId="29" fillId="25" borderId="16" applyNumberFormat="0" applyAlignment="0" applyProtection="0"/>
    <xf numFmtId="0" fontId="31" fillId="0" borderId="17" applyNumberFormat="0" applyFill="0" applyAlignment="0" applyProtection="0"/>
    <xf numFmtId="0" fontId="14" fillId="28" borderId="15" applyNumberFormat="0" applyFont="0" applyAlignment="0" applyProtection="0"/>
    <xf numFmtId="0" fontId="29" fillId="25" borderId="16" applyNumberFormat="0" applyAlignment="0" applyProtection="0"/>
    <xf numFmtId="0" fontId="14" fillId="28" borderId="22" applyNumberFormat="0" applyFont="0" applyAlignment="0" applyProtection="0"/>
    <xf numFmtId="0" fontId="14" fillId="28" borderId="15" applyNumberFormat="0" applyFont="0" applyAlignment="0" applyProtection="0"/>
    <xf numFmtId="0" fontId="14" fillId="28" borderId="22" applyNumberFormat="0" applyFont="0" applyAlignment="0" applyProtection="0"/>
    <xf numFmtId="0" fontId="19" fillId="25" borderId="14" applyNumberFormat="0" applyAlignment="0" applyProtection="0"/>
    <xf numFmtId="0" fontId="14" fillId="28" borderId="15" applyNumberFormat="0" applyFont="0" applyAlignment="0" applyProtection="0"/>
    <xf numFmtId="0" fontId="29" fillId="25" borderId="16" applyNumberFormat="0" applyAlignment="0" applyProtection="0"/>
    <xf numFmtId="0" fontId="31" fillId="0" borderId="17" applyNumberFormat="0" applyFill="0" applyAlignment="0" applyProtection="0"/>
    <xf numFmtId="0" fontId="26" fillId="12" borderId="14" applyNumberFormat="0" applyAlignment="0" applyProtection="0"/>
    <xf numFmtId="0" fontId="14" fillId="28" borderId="15" applyNumberFormat="0" applyFont="0" applyAlignment="0" applyProtection="0"/>
    <xf numFmtId="0" fontId="14" fillId="28" borderId="15" applyNumberFormat="0" applyFont="0" applyAlignment="0" applyProtection="0"/>
    <xf numFmtId="0" fontId="29" fillId="25" borderId="16" applyNumberFormat="0" applyAlignment="0" applyProtection="0"/>
    <xf numFmtId="0" fontId="31" fillId="0" borderId="17" applyNumberFormat="0" applyFill="0" applyAlignment="0" applyProtection="0"/>
    <xf numFmtId="0" fontId="26" fillId="12" borderId="25" applyNumberFormat="0" applyAlignment="0" applyProtection="0"/>
    <xf numFmtId="0" fontId="14" fillId="28" borderId="15" applyNumberFormat="0" applyFont="0" applyAlignment="0" applyProtection="0"/>
    <xf numFmtId="0" fontId="14" fillId="28" borderId="22" applyNumberFormat="0" applyFont="0" applyAlignment="0" applyProtection="0"/>
    <xf numFmtId="0" fontId="31" fillId="0" borderId="17" applyNumberFormat="0" applyFill="0" applyAlignment="0" applyProtection="0"/>
    <xf numFmtId="0" fontId="19" fillId="25" borderId="14" applyNumberFormat="0" applyAlignment="0" applyProtection="0"/>
    <xf numFmtId="0" fontId="19" fillId="25" borderId="14" applyNumberFormat="0" applyAlignment="0" applyProtection="0"/>
    <xf numFmtId="0" fontId="14" fillId="28" borderId="15" applyNumberFormat="0" applyFont="0" applyAlignment="0" applyProtection="0"/>
    <xf numFmtId="0" fontId="26" fillId="12" borderId="14" applyNumberFormat="0" applyAlignment="0" applyProtection="0"/>
    <xf numFmtId="0" fontId="29" fillId="25" borderId="16" applyNumberFormat="0" applyAlignment="0" applyProtection="0"/>
    <xf numFmtId="0" fontId="14" fillId="28" borderId="15" applyNumberFormat="0" applyFont="0" applyAlignment="0" applyProtection="0"/>
    <xf numFmtId="0" fontId="29" fillId="25" borderId="16" applyNumberFormat="0" applyAlignment="0" applyProtection="0"/>
    <xf numFmtId="0" fontId="31" fillId="0" borderId="17" applyNumberFormat="0" applyFill="0" applyAlignment="0" applyProtection="0"/>
    <xf numFmtId="0" fontId="26" fillId="12" borderId="14" applyNumberFormat="0" applyAlignment="0" applyProtection="0"/>
    <xf numFmtId="0" fontId="29" fillId="25" borderId="27" applyNumberFormat="0" applyAlignment="0" applyProtection="0"/>
    <xf numFmtId="0" fontId="14" fillId="28" borderId="15" applyNumberFormat="0" applyFont="0" applyAlignment="0" applyProtection="0"/>
    <xf numFmtId="0" fontId="14" fillId="28" borderId="22" applyNumberFormat="0" applyFont="0" applyAlignment="0" applyProtection="0"/>
    <xf numFmtId="0" fontId="14" fillId="28" borderId="15" applyNumberFormat="0" applyFont="0" applyAlignment="0" applyProtection="0"/>
    <xf numFmtId="0" fontId="14" fillId="28" borderId="19" applyNumberFormat="0" applyFont="0" applyAlignment="0" applyProtection="0"/>
    <xf numFmtId="0" fontId="14" fillId="28" borderId="22" applyNumberFormat="0" applyFont="0" applyAlignment="0" applyProtection="0"/>
    <xf numFmtId="0" fontId="19" fillId="25" borderId="18" applyNumberFormat="0" applyAlignment="0" applyProtection="0"/>
    <xf numFmtId="0" fontId="26" fillId="12" borderId="18" applyNumberFormat="0" applyAlignment="0" applyProtection="0"/>
    <xf numFmtId="0" fontId="14" fillId="28" borderId="19" applyNumberFormat="0" applyFont="0" applyAlignment="0" applyProtection="0"/>
    <xf numFmtId="0" fontId="31" fillId="0" borderId="21" applyNumberFormat="0" applyFill="0" applyAlignment="0" applyProtection="0"/>
    <xf numFmtId="0" fontId="19" fillId="25" borderId="29" applyNumberFormat="0" applyAlignment="0" applyProtection="0"/>
    <xf numFmtId="0" fontId="14" fillId="28" borderId="19" applyNumberFormat="0" applyFont="0" applyAlignment="0" applyProtection="0"/>
    <xf numFmtId="0" fontId="26" fillId="12" borderId="29" applyNumberFormat="0" applyAlignment="0" applyProtection="0"/>
    <xf numFmtId="0" fontId="29" fillId="25" borderId="27" applyNumberFormat="0" applyAlignment="0" applyProtection="0"/>
    <xf numFmtId="0" fontId="14" fillId="28" borderId="26" applyNumberFormat="0" applyFont="0" applyAlignment="0" applyProtection="0"/>
    <xf numFmtId="0" fontId="19" fillId="25" borderId="18" applyNumberFormat="0" applyAlignment="0" applyProtection="0"/>
    <xf numFmtId="0" fontId="14" fillId="28" borderId="22" applyNumberFormat="0" applyFont="0" applyAlignment="0" applyProtection="0"/>
    <xf numFmtId="0" fontId="14" fillId="28" borderId="22" applyNumberFormat="0" applyFont="0" applyAlignment="0" applyProtection="0"/>
    <xf numFmtId="0" fontId="31" fillId="0" borderId="24" applyNumberFormat="0" applyFill="0" applyAlignment="0" applyProtection="0"/>
    <xf numFmtId="0" fontId="31" fillId="0" borderId="21" applyNumberFormat="0" applyFill="0" applyAlignment="0" applyProtection="0"/>
    <xf numFmtId="0" fontId="26" fillId="12" borderId="18" applyNumberFormat="0" applyAlignment="0" applyProtection="0"/>
    <xf numFmtId="0" fontId="29" fillId="25" borderId="20" applyNumberFormat="0" applyAlignment="0" applyProtection="0"/>
    <xf numFmtId="0" fontId="29" fillId="25" borderId="20" applyNumberFormat="0" applyAlignment="0" applyProtection="0"/>
    <xf numFmtId="0" fontId="29" fillId="25" borderId="20" applyNumberFormat="0" applyAlignment="0" applyProtection="0"/>
    <xf numFmtId="0" fontId="14" fillId="28" borderId="19" applyNumberFormat="0" applyFont="0" applyAlignment="0" applyProtection="0"/>
    <xf numFmtId="0" fontId="14" fillId="28" borderId="19" applyNumberFormat="0" applyFont="0" applyAlignment="0" applyProtection="0"/>
    <xf numFmtId="0" fontId="14" fillId="28" borderId="19" applyNumberFormat="0" applyFont="0" applyAlignment="0" applyProtection="0"/>
    <xf numFmtId="0" fontId="19" fillId="25" borderId="18" applyNumberFormat="0" applyAlignment="0" applyProtection="0"/>
    <xf numFmtId="0" fontId="26" fillId="12" borderId="18" applyNumberFormat="0" applyAlignment="0" applyProtection="0"/>
    <xf numFmtId="0" fontId="19" fillId="25" borderId="29" applyNumberFormat="0" applyAlignment="0" applyProtection="0"/>
    <xf numFmtId="0" fontId="14" fillId="28" borderId="26" applyNumberFormat="0" applyFont="0" applyAlignment="0" applyProtection="0"/>
    <xf numFmtId="0" fontId="31" fillId="0" borderId="21" applyNumberFormat="0" applyFill="0" applyAlignment="0" applyProtection="0"/>
    <xf numFmtId="0" fontId="31" fillId="0" borderId="21" applyNumberFormat="0" applyFill="0" applyAlignment="0" applyProtection="0"/>
    <xf numFmtId="0" fontId="14" fillId="28" borderId="19" applyNumberFormat="0" applyFont="0" applyAlignment="0" applyProtection="0"/>
    <xf numFmtId="0" fontId="14" fillId="28" borderId="19" applyNumberFormat="0" applyFont="0" applyAlignment="0" applyProtection="0"/>
    <xf numFmtId="0" fontId="29" fillId="25" borderId="23" applyNumberFormat="0" applyAlignment="0" applyProtection="0"/>
    <xf numFmtId="0" fontId="29" fillId="25" borderId="27" applyNumberFormat="0" applyAlignment="0" applyProtection="0"/>
    <xf numFmtId="0" fontId="26" fillId="12" borderId="18" applyNumberFormat="0" applyAlignment="0" applyProtection="0"/>
    <xf numFmtId="0" fontId="14" fillId="28" borderId="19" applyNumberFormat="0" applyFont="0" applyAlignment="0" applyProtection="0"/>
    <xf numFmtId="0" fontId="29" fillId="25" borderId="20" applyNumberFormat="0" applyAlignment="0" applyProtection="0"/>
    <xf numFmtId="0" fontId="14" fillId="28" borderId="22" applyNumberFormat="0" applyFont="0" applyAlignment="0" applyProtection="0"/>
    <xf numFmtId="0" fontId="29" fillId="25" borderId="27" applyNumberFormat="0" applyAlignment="0" applyProtection="0"/>
    <xf numFmtId="0" fontId="31" fillId="0" borderId="21" applyNumberFormat="0" applyFill="0" applyAlignment="0" applyProtection="0"/>
    <xf numFmtId="0" fontId="14" fillId="28" borderId="22" applyNumberFormat="0" applyFont="0" applyAlignment="0" applyProtection="0"/>
    <xf numFmtId="0" fontId="14" fillId="28" borderId="19" applyNumberFormat="0" applyFont="0" applyAlignment="0" applyProtection="0"/>
    <xf numFmtId="0" fontId="29" fillId="25" borderId="20" applyNumberFormat="0" applyAlignment="0" applyProtection="0"/>
    <xf numFmtId="0" fontId="26" fillId="12" borderId="18" applyNumberFormat="0" applyAlignment="0" applyProtection="0"/>
    <xf numFmtId="0" fontId="29" fillId="25" borderId="23" applyNumberFormat="0" applyAlignment="0" applyProtection="0"/>
    <xf numFmtId="0" fontId="19" fillId="25" borderId="18" applyNumberFormat="0" applyAlignment="0" applyProtection="0"/>
    <xf numFmtId="0" fontId="31" fillId="0" borderId="38" applyNumberFormat="0" applyFill="0" applyAlignment="0" applyProtection="0"/>
    <xf numFmtId="0" fontId="29" fillId="25" borderId="23" applyNumberFormat="0" applyAlignment="0" applyProtection="0"/>
    <xf numFmtId="0" fontId="14" fillId="28" borderId="26" applyNumberFormat="0" applyFont="0" applyAlignment="0" applyProtection="0"/>
    <xf numFmtId="0" fontId="29" fillId="25" borderId="20" applyNumberFormat="0" applyAlignment="0" applyProtection="0"/>
    <xf numFmtId="0" fontId="29" fillId="25" borderId="27" applyNumberFormat="0" applyAlignment="0" applyProtection="0"/>
    <xf numFmtId="0" fontId="14" fillId="28" borderId="19" applyNumberFormat="0" applyFont="0" applyAlignment="0" applyProtection="0"/>
    <xf numFmtId="0" fontId="14" fillId="28" borderId="19" applyNumberFormat="0" applyFont="0" applyAlignment="0" applyProtection="0"/>
    <xf numFmtId="0" fontId="14" fillId="28" borderId="19" applyNumberFormat="0" applyFont="0" applyAlignment="0" applyProtection="0"/>
    <xf numFmtId="0" fontId="29" fillId="25" borderId="27" applyNumberFormat="0" applyAlignment="0" applyProtection="0"/>
    <xf numFmtId="0" fontId="14" fillId="28" borderId="19" applyNumberFormat="0" applyFont="0" applyAlignment="0" applyProtection="0"/>
    <xf numFmtId="0" fontId="26" fillId="12" borderId="18" applyNumberFormat="0" applyAlignment="0" applyProtection="0"/>
    <xf numFmtId="0" fontId="14" fillId="28" borderId="19" applyNumberFormat="0" applyFont="0" applyAlignment="0" applyProtection="0"/>
    <xf numFmtId="0" fontId="31" fillId="0" borderId="28" applyNumberFormat="0" applyFill="0" applyAlignment="0" applyProtection="0"/>
    <xf numFmtId="0" fontId="29" fillId="25" borderId="23" applyNumberFormat="0" applyAlignment="0" applyProtection="0"/>
    <xf numFmtId="0" fontId="14" fillId="28" borderId="19" applyNumberFormat="0" applyFont="0" applyAlignment="0" applyProtection="0"/>
    <xf numFmtId="0" fontId="31" fillId="0" borderId="21" applyNumberFormat="0" applyFill="0" applyAlignment="0" applyProtection="0"/>
    <xf numFmtId="0" fontId="31" fillId="0" borderId="21" applyNumberFormat="0" applyFill="0" applyAlignment="0" applyProtection="0"/>
    <xf numFmtId="0" fontId="26" fillId="12" borderId="29" applyNumberFormat="0" applyAlignment="0" applyProtection="0"/>
    <xf numFmtId="0" fontId="26" fillId="12" borderId="18" applyNumberFormat="0" applyAlignment="0" applyProtection="0"/>
    <xf numFmtId="0" fontId="26" fillId="12" borderId="25" applyNumberFormat="0" applyAlignment="0" applyProtection="0"/>
    <xf numFmtId="0" fontId="19" fillId="25" borderId="18" applyNumberFormat="0" applyAlignment="0" applyProtection="0"/>
    <xf numFmtId="0" fontId="14" fillId="28" borderId="32" applyNumberFormat="0" applyFont="0" applyAlignment="0" applyProtection="0"/>
    <xf numFmtId="0" fontId="31" fillId="0" borderId="24" applyNumberFormat="0" applyFill="0" applyAlignment="0" applyProtection="0"/>
    <xf numFmtId="0" fontId="19" fillId="25" borderId="18" applyNumberFormat="0" applyAlignment="0" applyProtection="0"/>
    <xf numFmtId="0" fontId="14" fillId="28" borderId="26" applyNumberFormat="0" applyFont="0" applyAlignment="0" applyProtection="0"/>
    <xf numFmtId="0" fontId="14" fillId="28" borderId="19" applyNumberFormat="0" applyFont="0" applyAlignment="0" applyProtection="0"/>
    <xf numFmtId="0" fontId="29" fillId="25" borderId="20" applyNumberFormat="0" applyAlignment="0" applyProtection="0"/>
    <xf numFmtId="0" fontId="29" fillId="25" borderId="20" applyNumberFormat="0" applyAlignment="0" applyProtection="0"/>
    <xf numFmtId="0" fontId="14" fillId="28" borderId="19" applyNumberFormat="0" applyFont="0" applyAlignment="0" applyProtection="0"/>
    <xf numFmtId="0" fontId="14" fillId="28" borderId="19" applyNumberFormat="0" applyFont="0" applyAlignment="0" applyProtection="0"/>
    <xf numFmtId="0" fontId="31" fillId="0" borderId="28" applyNumberFormat="0" applyFill="0" applyAlignment="0" applyProtection="0"/>
    <xf numFmtId="0" fontId="19" fillId="25" borderId="18" applyNumberFormat="0" applyAlignment="0" applyProtection="0"/>
    <xf numFmtId="0" fontId="31" fillId="0" borderId="21" applyNumberFormat="0" applyFill="0" applyAlignment="0" applyProtection="0"/>
    <xf numFmtId="0" fontId="19" fillId="25" borderId="18" applyNumberFormat="0" applyAlignment="0" applyProtection="0"/>
    <xf numFmtId="0" fontId="29" fillId="25" borderId="20" applyNumberFormat="0" applyAlignment="0" applyProtection="0"/>
    <xf numFmtId="0" fontId="29" fillId="25" borderId="23" applyNumberFormat="0" applyAlignment="0" applyProtection="0"/>
    <xf numFmtId="0" fontId="29" fillId="25" borderId="23" applyNumberFormat="0" applyAlignment="0" applyProtection="0"/>
    <xf numFmtId="0" fontId="29" fillId="25" borderId="20" applyNumberFormat="0" applyAlignment="0" applyProtection="0"/>
    <xf numFmtId="0" fontId="19" fillId="25" borderId="29" applyNumberFormat="0" applyAlignment="0" applyProtection="0"/>
    <xf numFmtId="0" fontId="29" fillId="25" borderId="23" applyNumberFormat="0" applyAlignment="0" applyProtection="0"/>
    <xf numFmtId="0" fontId="14" fillId="28" borderId="19" applyNumberFormat="0" applyFont="0" applyAlignment="0" applyProtection="0"/>
    <xf numFmtId="0" fontId="31" fillId="0" borderId="21" applyNumberFormat="0" applyFill="0" applyAlignment="0" applyProtection="0"/>
    <xf numFmtId="0" fontId="14" fillId="28" borderId="26" applyNumberFormat="0" applyFont="0" applyAlignment="0" applyProtection="0"/>
    <xf numFmtId="0" fontId="19" fillId="25" borderId="18" applyNumberFormat="0" applyAlignment="0" applyProtection="0"/>
    <xf numFmtId="0" fontId="14" fillId="28" borderId="22" applyNumberFormat="0" applyFont="0" applyAlignment="0" applyProtection="0"/>
    <xf numFmtId="0" fontId="29" fillId="25" borderId="20" applyNumberFormat="0" applyAlignment="0" applyProtection="0"/>
    <xf numFmtId="0" fontId="19" fillId="25" borderId="25" applyNumberFormat="0" applyAlignment="0" applyProtection="0"/>
    <xf numFmtId="0" fontId="14" fillId="28" borderId="22" applyNumberFormat="0" applyFont="0" applyAlignment="0" applyProtection="0"/>
    <xf numFmtId="0" fontId="26" fillId="12" borderId="25" applyNumberFormat="0" applyAlignment="0" applyProtection="0"/>
    <xf numFmtId="0" fontId="26" fillId="12" borderId="29" applyNumberFormat="0" applyAlignment="0" applyProtection="0"/>
    <xf numFmtId="0" fontId="14" fillId="28" borderId="22" applyNumberFormat="0" applyFont="0" applyAlignment="0" applyProtection="0"/>
    <xf numFmtId="0" fontId="29" fillId="25" borderId="23" applyNumberFormat="0" applyAlignment="0" applyProtection="0"/>
    <xf numFmtId="0" fontId="19" fillId="25" borderId="29" applyNumberFormat="0" applyAlignment="0" applyProtection="0"/>
    <xf numFmtId="0" fontId="31" fillId="0" borderId="24" applyNumberFormat="0" applyFill="0" applyAlignment="0" applyProtection="0"/>
    <xf numFmtId="0" fontId="31" fillId="0" borderId="24" applyNumberFormat="0" applyFill="0" applyAlignment="0" applyProtection="0"/>
    <xf numFmtId="0" fontId="19" fillId="25" borderId="29" applyNumberFormat="0" applyAlignment="0" applyProtection="0"/>
    <xf numFmtId="0" fontId="26" fillId="12" borderId="25" applyNumberFormat="0" applyAlignment="0" applyProtection="0"/>
    <xf numFmtId="0" fontId="14" fillId="28" borderId="22" applyNumberFormat="0" applyFont="0" applyAlignment="0" applyProtection="0"/>
    <xf numFmtId="0" fontId="14" fillId="28" borderId="22" applyNumberFormat="0" applyFont="0" applyAlignment="0" applyProtection="0"/>
    <xf numFmtId="0" fontId="26" fillId="12" borderId="29" applyNumberFormat="0" applyAlignment="0" applyProtection="0"/>
    <xf numFmtId="0" fontId="19" fillId="25" borderId="29" applyNumberFormat="0" applyAlignment="0" applyProtection="0"/>
    <xf numFmtId="0" fontId="29" fillId="25" borderId="23" applyNumberFormat="0" applyAlignment="0" applyProtection="0"/>
    <xf numFmtId="0" fontId="19" fillId="25" borderId="25" applyNumberFormat="0" applyAlignment="0" applyProtection="0"/>
    <xf numFmtId="0" fontId="14" fillId="28" borderId="22" applyNumberFormat="0" applyFont="0" applyAlignment="0" applyProtection="0"/>
    <xf numFmtId="0" fontId="19" fillId="25" borderId="25" applyNumberFormat="0" applyAlignment="0" applyProtection="0"/>
    <xf numFmtId="0" fontId="29" fillId="25" borderId="27" applyNumberFormat="0" applyAlignment="0" applyProtection="0"/>
    <xf numFmtId="0" fontId="26" fillId="12" borderId="25" applyNumberFormat="0" applyAlignment="0" applyProtection="0"/>
    <xf numFmtId="0" fontId="31" fillId="0" borderId="38" applyNumberFormat="0" applyFill="0" applyAlignment="0" applyProtection="0"/>
    <xf numFmtId="0" fontId="31" fillId="0" borderId="24" applyNumberFormat="0" applyFill="0" applyAlignment="0" applyProtection="0"/>
    <xf numFmtId="0" fontId="14" fillId="28" borderId="26" applyNumberFormat="0" applyFont="0" applyAlignment="0" applyProtection="0"/>
    <xf numFmtId="0" fontId="31" fillId="0" borderId="24" applyNumberFormat="0" applyFill="0" applyAlignment="0" applyProtection="0"/>
    <xf numFmtId="0" fontId="14" fillId="28" borderId="22" applyNumberFormat="0" applyFont="0" applyAlignment="0" applyProtection="0"/>
    <xf numFmtId="0" fontId="19" fillId="25" borderId="25" applyNumberFormat="0" applyAlignment="0" applyProtection="0"/>
    <xf numFmtId="0" fontId="14" fillId="28" borderId="26" applyNumberFormat="0" applyFont="0" applyAlignment="0" applyProtection="0"/>
    <xf numFmtId="0" fontId="31" fillId="0" borderId="28" applyNumberFormat="0" applyFill="0" applyAlignment="0" applyProtection="0"/>
    <xf numFmtId="0" fontId="26" fillId="12" borderId="25" applyNumberFormat="0" applyAlignment="0" applyProtection="0"/>
    <xf numFmtId="0" fontId="29" fillId="25" borderId="23" applyNumberFormat="0" applyAlignment="0" applyProtection="0"/>
    <xf numFmtId="0" fontId="14" fillId="28" borderId="26" applyNumberFormat="0" applyFont="0" applyAlignment="0" applyProtection="0"/>
    <xf numFmtId="0" fontId="14" fillId="28" borderId="32" applyNumberFormat="0" applyFont="0" applyAlignment="0" applyProtection="0"/>
    <xf numFmtId="0" fontId="19" fillId="25" borderId="25" applyNumberFormat="0" applyAlignment="0" applyProtection="0"/>
    <xf numFmtId="0" fontId="31" fillId="0" borderId="24" applyNumberFormat="0" applyFill="0" applyAlignment="0" applyProtection="0"/>
    <xf numFmtId="0" fontId="14" fillId="28" borderId="22" applyNumberFormat="0" applyFont="0" applyAlignment="0" applyProtection="0"/>
    <xf numFmtId="0" fontId="19" fillId="25" borderId="25" applyNumberFormat="0" applyAlignment="0" applyProtection="0"/>
    <xf numFmtId="0" fontId="19" fillId="25" borderId="25" applyNumberFormat="0" applyAlignment="0" applyProtection="0"/>
    <xf numFmtId="0" fontId="14" fillId="28" borderId="22" applyNumberFormat="0" applyFont="0" applyAlignment="0" applyProtection="0"/>
    <xf numFmtId="0" fontId="29" fillId="25" borderId="23" applyNumberFormat="0" applyAlignment="0" applyProtection="0"/>
    <xf numFmtId="0" fontId="14" fillId="28" borderId="22" applyNumberFormat="0" applyFont="0" applyAlignment="0" applyProtection="0"/>
    <xf numFmtId="0" fontId="14" fillId="28" borderId="22" applyNumberFormat="0" applyFont="0" applyAlignment="0" applyProtection="0"/>
    <xf numFmtId="0" fontId="31" fillId="0" borderId="28" applyNumberFormat="0" applyFill="0" applyAlignment="0" applyProtection="0"/>
    <xf numFmtId="0" fontId="31" fillId="0" borderId="28" applyNumberFormat="0" applyFill="0" applyAlignment="0" applyProtection="0"/>
    <xf numFmtId="0" fontId="26" fillId="12" borderId="25" applyNumberFormat="0" applyAlignment="0" applyProtection="0"/>
    <xf numFmtId="0" fontId="26" fillId="12" borderId="25" applyNumberFormat="0" applyAlignment="0" applyProtection="0"/>
    <xf numFmtId="0" fontId="29" fillId="25" borderId="23" applyNumberFormat="0" applyAlignment="0" applyProtection="0"/>
    <xf numFmtId="0" fontId="26" fillId="12" borderId="29" applyNumberFormat="0" applyAlignment="0" applyProtection="0"/>
    <xf numFmtId="0" fontId="19" fillId="25" borderId="29" applyNumberFormat="0" applyAlignment="0" applyProtection="0"/>
    <xf numFmtId="0" fontId="31" fillId="0" borderId="24" applyNumberFormat="0" applyFill="0" applyAlignment="0" applyProtection="0"/>
    <xf numFmtId="0" fontId="14" fillId="28" borderId="22" applyNumberFormat="0" applyFont="0" applyAlignment="0" applyProtection="0"/>
    <xf numFmtId="0" fontId="14" fillId="28" borderId="22" applyNumberFormat="0" applyFont="0" applyAlignment="0" applyProtection="0"/>
    <xf numFmtId="0" fontId="14" fillId="28" borderId="36" applyNumberFormat="0" applyFont="0" applyAlignment="0" applyProtection="0"/>
    <xf numFmtId="0" fontId="26" fillId="12" borderId="25" applyNumberFormat="0" applyAlignment="0" applyProtection="0"/>
    <xf numFmtId="0" fontId="26" fillId="12" borderId="29" applyNumberFormat="0" applyAlignment="0" applyProtection="0"/>
    <xf numFmtId="0" fontId="31" fillId="0" borderId="24" applyNumberFormat="0" applyFill="0" applyAlignment="0" applyProtection="0"/>
    <xf numFmtId="0" fontId="14" fillId="28" borderId="26" applyNumberFormat="0" applyFont="0" applyAlignment="0" applyProtection="0"/>
    <xf numFmtId="0" fontId="14" fillId="28" borderId="22" applyNumberFormat="0" applyFont="0" applyAlignment="0" applyProtection="0"/>
    <xf numFmtId="0" fontId="26" fillId="12" borderId="25" applyNumberFormat="0" applyAlignment="0" applyProtection="0"/>
    <xf numFmtId="0" fontId="14" fillId="28" borderId="22" applyNumberFormat="0" applyFont="0" applyAlignment="0" applyProtection="0"/>
    <xf numFmtId="0" fontId="31" fillId="0" borderId="24" applyNumberFormat="0" applyFill="0" applyAlignment="0" applyProtection="0"/>
    <xf numFmtId="0" fontId="31" fillId="0" borderId="38" applyNumberFormat="0" applyFill="0" applyAlignment="0" applyProtection="0"/>
    <xf numFmtId="0" fontId="31" fillId="0" borderId="24" applyNumberFormat="0" applyFill="0" applyAlignment="0" applyProtection="0"/>
    <xf numFmtId="0" fontId="19" fillId="25" borderId="25" applyNumberFormat="0" applyAlignment="0" applyProtection="0"/>
    <xf numFmtId="0" fontId="31" fillId="0" borderId="28" applyNumberFormat="0" applyFill="0" applyAlignment="0" applyProtection="0"/>
    <xf numFmtId="0" fontId="19" fillId="25" borderId="25" applyNumberFormat="0" applyAlignment="0" applyProtection="0"/>
    <xf numFmtId="0" fontId="29" fillId="25" borderId="23" applyNumberFormat="0" applyAlignment="0" applyProtection="0"/>
    <xf numFmtId="0" fontId="14" fillId="28" borderId="22" applyNumberFormat="0" applyFont="0" applyAlignment="0" applyProtection="0"/>
    <xf numFmtId="0" fontId="31" fillId="0" borderId="24" applyNumberFormat="0" applyFill="0" applyAlignment="0" applyProtection="0"/>
    <xf numFmtId="0" fontId="31" fillId="0" borderId="24" applyNumberFormat="0" applyFill="0" applyAlignment="0" applyProtection="0"/>
    <xf numFmtId="0" fontId="14" fillId="28" borderId="26" applyNumberFormat="0" applyFont="0" applyAlignment="0" applyProtection="0"/>
    <xf numFmtId="0" fontId="26" fillId="12" borderId="25" applyNumberFormat="0" applyAlignment="0" applyProtection="0"/>
    <xf numFmtId="0" fontId="14" fillId="28" borderId="22" applyNumberFormat="0" applyFont="0" applyAlignment="0" applyProtection="0"/>
    <xf numFmtId="0" fontId="14" fillId="28" borderId="26" applyNumberFormat="0" applyFont="0" applyAlignment="0" applyProtection="0"/>
    <xf numFmtId="0" fontId="29" fillId="25" borderId="37" applyNumberFormat="0" applyAlignment="0" applyProtection="0"/>
    <xf numFmtId="0" fontId="19" fillId="25" borderId="31" applyNumberFormat="0" applyAlignment="0" applyProtection="0"/>
    <xf numFmtId="0" fontId="14" fillId="28" borderId="32" applyNumberFormat="0" applyFont="0" applyAlignment="0" applyProtection="0"/>
    <xf numFmtId="0" fontId="14" fillId="28" borderId="26" applyNumberFormat="0" applyFont="0" applyAlignment="0" applyProtection="0"/>
    <xf numFmtId="0" fontId="14" fillId="28" borderId="36" applyNumberFormat="0" applyFont="0" applyAlignment="0" applyProtection="0"/>
    <xf numFmtId="0" fontId="29" fillId="25" borderId="27" applyNumberFormat="0" applyAlignment="0" applyProtection="0"/>
    <xf numFmtId="0" fontId="31" fillId="0" borderId="28" applyNumberFormat="0" applyFill="0" applyAlignment="0" applyProtection="0"/>
    <xf numFmtId="0" fontId="31" fillId="0" borderId="28" applyNumberFormat="0" applyFill="0" applyAlignment="0" applyProtection="0"/>
    <xf numFmtId="0" fontId="14" fillId="28" borderId="26" applyNumberFormat="0" applyFont="0" applyAlignment="0" applyProtection="0"/>
    <xf numFmtId="0" fontId="14" fillId="28" borderId="32" applyNumberFormat="0" applyFont="0" applyAlignment="0" applyProtection="0"/>
    <xf numFmtId="0" fontId="14" fillId="28" borderId="26" applyNumberFormat="0" applyFont="0" applyAlignment="0" applyProtection="0"/>
    <xf numFmtId="0" fontId="19" fillId="25" borderId="31" applyNumberFormat="0" applyAlignment="0" applyProtection="0"/>
    <xf numFmtId="0" fontId="31" fillId="0" borderId="28" applyNumberFormat="0" applyFill="0" applyAlignment="0" applyProtection="0"/>
    <xf numFmtId="0" fontId="31" fillId="0" borderId="28" applyNumberFormat="0" applyFill="0" applyAlignment="0" applyProtection="0"/>
    <xf numFmtId="0" fontId="14" fillId="28" borderId="26" applyNumberFormat="0" applyFont="0" applyAlignment="0" applyProtection="0"/>
    <xf numFmtId="0" fontId="26" fillId="12" borderId="29" applyNumberFormat="0" applyAlignment="0" applyProtection="0"/>
    <xf numFmtId="0" fontId="14" fillId="28" borderId="26" applyNumberFormat="0" applyFont="0" applyAlignment="0" applyProtection="0"/>
    <xf numFmtId="0" fontId="14" fillId="28" borderId="32" applyNumberFormat="0" applyFont="0" applyAlignment="0" applyProtection="0"/>
    <xf numFmtId="0" fontId="29" fillId="25" borderId="37" applyNumberFormat="0" applyAlignment="0" applyProtection="0"/>
    <xf numFmtId="0" fontId="14" fillId="28" borderId="44" applyNumberFormat="0" applyFont="0" applyAlignment="0" applyProtection="0"/>
    <xf numFmtId="0" fontId="14" fillId="28" borderId="26" applyNumberFormat="0" applyFont="0" applyAlignment="0" applyProtection="0"/>
    <xf numFmtId="0" fontId="26" fillId="12" borderId="31" applyNumberFormat="0" applyAlignment="0" applyProtection="0"/>
    <xf numFmtId="0" fontId="19" fillId="25" borderId="35" applyNumberFormat="0" applyAlignment="0" applyProtection="0"/>
    <xf numFmtId="0" fontId="14" fillId="28" borderId="55" applyNumberFormat="0" applyFont="0" applyAlignment="0" applyProtection="0"/>
    <xf numFmtId="0" fontId="14" fillId="28" borderId="26" applyNumberFormat="0" applyFont="0" applyAlignment="0" applyProtection="0"/>
    <xf numFmtId="0" fontId="29" fillId="25" borderId="37" applyNumberFormat="0" applyAlignment="0" applyProtection="0"/>
    <xf numFmtId="0" fontId="31" fillId="0" borderId="49" applyNumberFormat="0" applyFill="0" applyAlignment="0" applyProtection="0"/>
    <xf numFmtId="0" fontId="29" fillId="25" borderId="48" applyNumberFormat="0" applyAlignment="0" applyProtection="0"/>
    <xf numFmtId="0" fontId="26" fillId="12" borderId="51" applyNumberFormat="0" applyAlignment="0" applyProtection="0"/>
    <xf numFmtId="0" fontId="14" fillId="28" borderId="36" applyNumberFormat="0" applyFont="0" applyAlignment="0" applyProtection="0"/>
    <xf numFmtId="0" fontId="19" fillId="25" borderId="31" applyNumberFormat="0" applyAlignment="0" applyProtection="0"/>
    <xf numFmtId="0" fontId="19" fillId="25" borderId="31" applyNumberFormat="0" applyAlignment="0" applyProtection="0"/>
    <xf numFmtId="0" fontId="29" fillId="25" borderId="27" applyNumberFormat="0" applyAlignment="0" applyProtection="0"/>
    <xf numFmtId="0" fontId="29" fillId="25" borderId="27" applyNumberFormat="0" applyAlignment="0" applyProtection="0"/>
    <xf numFmtId="0" fontId="26" fillId="12" borderId="29" applyNumberFormat="0" applyAlignment="0" applyProtection="0"/>
    <xf numFmtId="0" fontId="14" fillId="28" borderId="26" applyNumberFormat="0" applyFont="0" applyAlignment="0" applyProtection="0"/>
    <xf numFmtId="0" fontId="19" fillId="25" borderId="31" applyNumberFormat="0" applyAlignment="0" applyProtection="0"/>
    <xf numFmtId="0" fontId="29" fillId="25" borderId="37" applyNumberFormat="0" applyAlignment="0" applyProtection="0"/>
    <xf numFmtId="0" fontId="19" fillId="25" borderId="29" applyNumberFormat="0" applyAlignment="0" applyProtection="0"/>
    <xf numFmtId="0" fontId="29" fillId="25" borderId="27" applyNumberFormat="0" applyAlignment="0" applyProtection="0"/>
    <xf numFmtId="0" fontId="14" fillId="28" borderId="79" applyNumberFormat="0" applyFont="0" applyAlignment="0" applyProtection="0"/>
    <xf numFmtId="0" fontId="29" fillId="25" borderId="64" applyNumberFormat="0" applyAlignment="0" applyProtection="0"/>
    <xf numFmtId="0" fontId="26" fillId="12" borderId="31" applyNumberFormat="0" applyAlignment="0" applyProtection="0"/>
    <xf numFmtId="0" fontId="19" fillId="25" borderId="59" applyNumberFormat="0" applyAlignment="0" applyProtection="0"/>
    <xf numFmtId="0" fontId="14" fillId="28" borderId="32" applyNumberFormat="0" applyFont="0" applyAlignment="0" applyProtection="0"/>
    <xf numFmtId="0" fontId="26" fillId="12" borderId="29" applyNumberFormat="0" applyAlignment="0" applyProtection="0"/>
    <xf numFmtId="0" fontId="14" fillId="28" borderId="32" applyNumberFormat="0" applyFont="0" applyAlignment="0" applyProtection="0"/>
    <xf numFmtId="0" fontId="14" fillId="28" borderId="26" applyNumberFormat="0" applyFont="0" applyAlignment="0" applyProtection="0"/>
    <xf numFmtId="0" fontId="26" fillId="12" borderId="31" applyNumberFormat="0" applyAlignment="0" applyProtection="0"/>
    <xf numFmtId="0" fontId="14" fillId="28" borderId="36" applyNumberFormat="0" applyFont="0" applyAlignment="0" applyProtection="0"/>
    <xf numFmtId="0" fontId="14" fillId="28" borderId="26" applyNumberFormat="0" applyFont="0" applyAlignment="0" applyProtection="0"/>
    <xf numFmtId="0" fontId="29" fillId="25" borderId="27" applyNumberFormat="0" applyAlignment="0" applyProtection="0"/>
    <xf numFmtId="0" fontId="31" fillId="0" borderId="34" applyNumberFormat="0" applyFill="0" applyAlignment="0" applyProtection="0"/>
    <xf numFmtId="0" fontId="19" fillId="25" borderId="35" applyNumberFormat="0" applyAlignment="0" applyProtection="0"/>
    <xf numFmtId="0" fontId="14" fillId="28" borderId="39" applyNumberFormat="0" applyFont="0" applyAlignment="0" applyProtection="0"/>
    <xf numFmtId="0" fontId="14" fillId="28" borderId="26" applyNumberFormat="0" applyFont="0" applyAlignment="0" applyProtection="0"/>
    <xf numFmtId="0" fontId="26" fillId="12" borderId="35" applyNumberFormat="0" applyAlignment="0" applyProtection="0"/>
    <xf numFmtId="0" fontId="31" fillId="0" borderId="28" applyNumberFormat="0" applyFill="0" applyAlignment="0" applyProtection="0"/>
    <xf numFmtId="0" fontId="26" fillId="12" borderId="51" applyNumberFormat="0" applyAlignment="0" applyProtection="0"/>
    <xf numFmtId="0" fontId="19" fillId="25" borderId="29" applyNumberFormat="0" applyAlignment="0" applyProtection="0"/>
    <xf numFmtId="0" fontId="14" fillId="28" borderId="36" applyNumberFormat="0" applyFont="0" applyAlignment="0" applyProtection="0"/>
    <xf numFmtId="0" fontId="29" fillId="25" borderId="27" applyNumberFormat="0" applyAlignment="0" applyProtection="0"/>
    <xf numFmtId="0" fontId="19" fillId="25" borderId="51" applyNumberFormat="0" applyAlignment="0" applyProtection="0"/>
    <xf numFmtId="0" fontId="14" fillId="28" borderId="26" applyNumberFormat="0" applyFont="0" applyAlignment="0" applyProtection="0"/>
    <xf numFmtId="0" fontId="19" fillId="25" borderId="35" applyNumberFormat="0" applyAlignment="0" applyProtection="0"/>
    <xf numFmtId="0" fontId="31" fillId="0" borderId="28" applyNumberFormat="0" applyFill="0" applyAlignment="0" applyProtection="0"/>
    <xf numFmtId="0" fontId="31" fillId="0" borderId="38" applyNumberFormat="0" applyFill="0" applyAlignment="0" applyProtection="0"/>
    <xf numFmtId="0" fontId="29" fillId="25" borderId="69" applyNumberFormat="0" applyAlignment="0" applyProtection="0"/>
    <xf numFmtId="0" fontId="26" fillId="12" borderId="35" applyNumberFormat="0" applyAlignment="0" applyProtection="0"/>
    <xf numFmtId="0" fontId="29" fillId="25" borderId="27" applyNumberFormat="0" applyAlignment="0" applyProtection="0"/>
    <xf numFmtId="0" fontId="14" fillId="28" borderId="32" applyNumberFormat="0" applyFont="0" applyAlignment="0" applyProtection="0"/>
    <xf numFmtId="0" fontId="14" fillId="28" borderId="26" applyNumberFormat="0" applyFont="0" applyAlignment="0" applyProtection="0"/>
    <xf numFmtId="0" fontId="31" fillId="0" borderId="28" applyNumberFormat="0" applyFill="0" applyAlignment="0" applyProtection="0"/>
    <xf numFmtId="0" fontId="14" fillId="28" borderId="26" applyNumberFormat="0" applyFont="0" applyAlignment="0" applyProtection="0"/>
    <xf numFmtId="0" fontId="19" fillId="25" borderId="31" applyNumberFormat="0" applyAlignment="0" applyProtection="0"/>
    <xf numFmtId="0" fontId="19" fillId="25" borderId="43" applyNumberFormat="0" applyAlignment="0" applyProtection="0"/>
    <xf numFmtId="0" fontId="26" fillId="12" borderId="31" applyNumberFormat="0" applyAlignment="0" applyProtection="0"/>
    <xf numFmtId="0" fontId="14" fillId="28" borderId="44" applyNumberFormat="0" applyFont="0" applyAlignment="0" applyProtection="0"/>
    <xf numFmtId="0" fontId="19" fillId="25" borderId="31" applyNumberFormat="0" applyAlignment="0" applyProtection="0"/>
    <xf numFmtId="0" fontId="26" fillId="12" borderId="31" applyNumberFormat="0" applyAlignment="0" applyProtection="0"/>
    <xf numFmtId="0" fontId="29" fillId="25" borderId="33" applyNumberFormat="0" applyAlignment="0" applyProtection="0"/>
    <xf numFmtId="0" fontId="19" fillId="25" borderId="35" applyNumberFormat="0" applyAlignment="0" applyProtection="0"/>
    <xf numFmtId="0" fontId="26" fillId="12" borderId="31" applyNumberFormat="0" applyAlignment="0" applyProtection="0"/>
    <xf numFmtId="0" fontId="14" fillId="28" borderId="36" applyNumberFormat="0" applyFont="0" applyAlignment="0" applyProtection="0"/>
    <xf numFmtId="0" fontId="14" fillId="28" borderId="32" applyNumberFormat="0" applyFont="0" applyAlignment="0" applyProtection="0"/>
    <xf numFmtId="0" fontId="14" fillId="28" borderId="36" applyNumberFormat="0" applyFont="0" applyAlignment="0" applyProtection="0"/>
    <xf numFmtId="0" fontId="26" fillId="12" borderId="35" applyNumberFormat="0" applyAlignment="0" applyProtection="0"/>
    <xf numFmtId="0" fontId="19" fillId="25" borderId="35" applyNumberFormat="0" applyAlignment="0" applyProtection="0"/>
    <xf numFmtId="0" fontId="19" fillId="25" borderId="31" applyNumberFormat="0" applyAlignment="0" applyProtection="0"/>
    <xf numFmtId="0" fontId="29" fillId="25" borderId="40" applyNumberFormat="0" applyAlignment="0" applyProtection="0"/>
    <xf numFmtId="0" fontId="14" fillId="28" borderId="32" applyNumberFormat="0" applyFont="0" applyAlignment="0" applyProtection="0"/>
    <xf numFmtId="0" fontId="19" fillId="25" borderId="31" applyNumberFormat="0" applyAlignment="0" applyProtection="0"/>
    <xf numFmtId="0" fontId="14" fillId="28" borderId="32" applyNumberFormat="0" applyFont="0" applyAlignment="0" applyProtection="0"/>
    <xf numFmtId="0" fontId="14" fillId="28" borderId="32" applyNumberFormat="0" applyFont="0" applyAlignment="0" applyProtection="0"/>
    <xf numFmtId="0" fontId="14" fillId="28" borderId="32" applyNumberFormat="0" applyFont="0" applyAlignment="0" applyProtection="0"/>
    <xf numFmtId="0" fontId="26" fillId="12" borderId="31" applyNumberFormat="0" applyAlignment="0" applyProtection="0"/>
    <xf numFmtId="0" fontId="26" fillId="12" borderId="67" applyNumberFormat="0" applyAlignment="0" applyProtection="0"/>
    <xf numFmtId="0" fontId="26" fillId="12" borderId="31" applyNumberFormat="0" applyAlignment="0" applyProtection="0"/>
    <xf numFmtId="0" fontId="14" fillId="28" borderId="32" applyNumberFormat="0" applyFont="0" applyAlignment="0" applyProtection="0"/>
    <xf numFmtId="0" fontId="26" fillId="12" borderId="43" applyNumberFormat="0" applyAlignment="0" applyProtection="0"/>
    <xf numFmtId="0" fontId="14" fillId="28" borderId="39" applyNumberFormat="0" applyFont="0" applyAlignment="0" applyProtection="0"/>
    <xf numFmtId="0" fontId="29" fillId="25" borderId="37" applyNumberFormat="0" applyAlignment="0" applyProtection="0"/>
    <xf numFmtId="0" fontId="26" fillId="12" borderId="35" applyNumberFormat="0" applyAlignment="0" applyProtection="0"/>
    <xf numFmtId="0" fontId="26" fillId="12" borderId="31" applyNumberFormat="0" applyAlignment="0" applyProtection="0"/>
    <xf numFmtId="0" fontId="14" fillId="28" borderId="32" applyNumberFormat="0" applyFont="0" applyAlignment="0" applyProtection="0"/>
    <xf numFmtId="0" fontId="14" fillId="28" borderId="32" applyNumberFormat="0" applyFont="0" applyAlignment="0" applyProtection="0"/>
    <xf numFmtId="0" fontId="26" fillId="12" borderId="31" applyNumberFormat="0" applyAlignment="0" applyProtection="0"/>
    <xf numFmtId="0" fontId="31" fillId="0" borderId="41" applyNumberFormat="0" applyFill="0" applyAlignment="0" applyProtection="0"/>
    <xf numFmtId="0" fontId="14" fillId="28" borderId="95" applyNumberFormat="0" applyFont="0" applyAlignment="0" applyProtection="0"/>
    <xf numFmtId="0" fontId="14" fillId="28" borderId="36" applyNumberFormat="0" applyFont="0" applyAlignment="0" applyProtection="0"/>
    <xf numFmtId="0" fontId="19" fillId="25" borderId="31" applyNumberFormat="0" applyAlignment="0" applyProtection="0"/>
    <xf numFmtId="0" fontId="14" fillId="28" borderId="36" applyNumberFormat="0" applyFont="0" applyAlignment="0" applyProtection="0"/>
    <xf numFmtId="0" fontId="19" fillId="25" borderId="31" applyNumberFormat="0" applyAlignment="0" applyProtection="0"/>
    <xf numFmtId="0" fontId="14" fillId="28" borderId="32" applyNumberFormat="0" applyFont="0" applyAlignment="0" applyProtection="0"/>
    <xf numFmtId="0" fontId="31" fillId="0" borderId="41" applyNumberFormat="0" applyFill="0" applyAlignment="0" applyProtection="0"/>
    <xf numFmtId="0" fontId="14" fillId="28" borderId="32" applyNumberFormat="0" applyFont="0" applyAlignment="0" applyProtection="0"/>
    <xf numFmtId="0" fontId="14" fillId="28" borderId="52" applyNumberFormat="0" applyFont="0" applyAlignment="0" applyProtection="0"/>
    <xf numFmtId="0" fontId="26" fillId="12" borderId="35" applyNumberFormat="0" applyAlignment="0" applyProtection="0"/>
    <xf numFmtId="0" fontId="26" fillId="12" borderId="35" applyNumberFormat="0" applyAlignment="0" applyProtection="0"/>
    <xf numFmtId="0" fontId="14" fillId="28" borderId="32" applyNumberFormat="0" applyFont="0" applyAlignment="0" applyProtection="0"/>
    <xf numFmtId="0" fontId="29" fillId="25" borderId="37" applyNumberFormat="0" applyAlignment="0" applyProtection="0"/>
    <xf numFmtId="0" fontId="26" fillId="12" borderId="42" applyNumberFormat="0" applyAlignment="0" applyProtection="0"/>
    <xf numFmtId="0" fontId="19" fillId="25" borderId="35" applyNumberFormat="0" applyAlignment="0" applyProtection="0"/>
    <xf numFmtId="0" fontId="29" fillId="25" borderId="88" applyNumberFormat="0" applyAlignment="0" applyProtection="0"/>
    <xf numFmtId="0" fontId="19" fillId="25" borderId="31" applyNumberFormat="0" applyAlignment="0" applyProtection="0"/>
    <xf numFmtId="0" fontId="26" fillId="12" borderId="43" applyNumberFormat="0" applyAlignment="0" applyProtection="0"/>
    <xf numFmtId="0" fontId="14" fillId="28" borderId="32" applyNumberFormat="0" applyFont="0" applyAlignment="0" applyProtection="0"/>
    <xf numFmtId="0" fontId="14" fillId="28" borderId="32" applyNumberFormat="0" applyFont="0" applyAlignment="0" applyProtection="0"/>
    <xf numFmtId="0" fontId="14" fillId="28" borderId="32" applyNumberFormat="0" applyFont="0" applyAlignment="0" applyProtection="0"/>
    <xf numFmtId="0" fontId="14" fillId="28" borderId="47" applyNumberFormat="0" applyFont="0" applyAlignment="0" applyProtection="0"/>
    <xf numFmtId="0" fontId="19" fillId="25" borderId="35" applyNumberFormat="0" applyAlignment="0" applyProtection="0"/>
    <xf numFmtId="0" fontId="26" fillId="12" borderId="35" applyNumberFormat="0" applyAlignment="0" applyProtection="0"/>
    <xf numFmtId="0" fontId="14" fillId="28" borderId="32" applyNumberFormat="0" applyFont="0" applyAlignment="0" applyProtection="0"/>
    <xf numFmtId="0" fontId="14" fillId="28" borderId="39" applyNumberFormat="0" applyFont="0" applyAlignment="0" applyProtection="0"/>
    <xf numFmtId="0" fontId="14" fillId="28" borderId="60" applyNumberFormat="0" applyFont="0" applyAlignment="0" applyProtection="0"/>
    <xf numFmtId="0" fontId="14" fillId="28" borderId="36" applyNumberFormat="0" applyFont="0" applyAlignment="0" applyProtection="0"/>
    <xf numFmtId="0" fontId="31" fillId="0" borderId="38" applyNumberFormat="0" applyFill="0" applyAlignment="0" applyProtection="0"/>
    <xf numFmtId="0" fontId="19" fillId="25" borderId="31" applyNumberFormat="0" applyAlignment="0" applyProtection="0"/>
    <xf numFmtId="0" fontId="29" fillId="25" borderId="40" applyNumberFormat="0" applyAlignment="0" applyProtection="0"/>
    <xf numFmtId="0" fontId="14" fillId="28" borderId="36" applyNumberFormat="0" applyFont="0" applyAlignment="0" applyProtection="0"/>
    <xf numFmtId="0" fontId="19" fillId="25" borderId="42" applyNumberFormat="0" applyAlignment="0" applyProtection="0"/>
    <xf numFmtId="0" fontId="14" fillId="28" borderId="32" applyNumberFormat="0" applyFont="0" applyAlignment="0" applyProtection="0"/>
    <xf numFmtId="0" fontId="31" fillId="0" borderId="38" applyNumberFormat="0" applyFill="0" applyAlignment="0" applyProtection="0"/>
    <xf numFmtId="0" fontId="14" fillId="28" borderId="32" applyNumberFormat="0" applyFont="0" applyAlignment="0" applyProtection="0"/>
    <xf numFmtId="0" fontId="29" fillId="25" borderId="45" applyNumberFormat="0" applyAlignment="0" applyProtection="0"/>
    <xf numFmtId="0" fontId="29" fillId="25" borderId="37" applyNumberFormat="0" applyAlignment="0" applyProtection="0"/>
    <xf numFmtId="0" fontId="26" fillId="12" borderId="75" applyNumberFormat="0" applyAlignment="0" applyProtection="0"/>
    <xf numFmtId="0" fontId="14" fillId="28" borderId="36" applyNumberFormat="0" applyFont="0" applyAlignment="0" applyProtection="0"/>
    <xf numFmtId="0" fontId="26" fillId="12" borderId="31" applyNumberFormat="0" applyAlignment="0" applyProtection="0"/>
    <xf numFmtId="0" fontId="26" fillId="12" borderId="31" applyNumberFormat="0" applyAlignment="0" applyProtection="0"/>
    <xf numFmtId="0" fontId="19" fillId="25" borderId="67" applyNumberFormat="0" applyAlignment="0" applyProtection="0"/>
    <xf numFmtId="0" fontId="29" fillId="25" borderId="61" applyNumberFormat="0" applyAlignment="0" applyProtection="0"/>
    <xf numFmtId="0" fontId="14" fillId="28" borderId="32" applyNumberFormat="0" applyFont="0" applyAlignment="0" applyProtection="0"/>
    <xf numFmtId="0" fontId="19" fillId="25" borderId="67" applyNumberFormat="0" applyAlignment="0" applyProtection="0"/>
    <xf numFmtId="0" fontId="19" fillId="25" borderId="51" applyNumberFormat="0" applyAlignment="0" applyProtection="0"/>
    <xf numFmtId="0" fontId="26" fillId="12" borderId="31" applyNumberFormat="0" applyAlignment="0" applyProtection="0"/>
    <xf numFmtId="0" fontId="31" fillId="0" borderId="62" applyNumberFormat="0" applyFill="0" applyAlignment="0" applyProtection="0"/>
    <xf numFmtId="0" fontId="14" fillId="28" borderId="32" applyNumberFormat="0" applyFont="0" applyAlignment="0" applyProtection="0"/>
    <xf numFmtId="0" fontId="29" fillId="25" borderId="53" applyNumberFormat="0" applyAlignment="0" applyProtection="0"/>
    <xf numFmtId="0" fontId="14" fillId="28" borderId="32" applyNumberFormat="0" applyFont="0" applyAlignment="0" applyProtection="0"/>
    <xf numFmtId="0" fontId="26" fillId="12" borderId="67" applyNumberFormat="0" applyAlignment="0" applyProtection="0"/>
    <xf numFmtId="0" fontId="31" fillId="0" borderId="38" applyNumberFormat="0" applyFill="0" applyAlignment="0" applyProtection="0"/>
    <xf numFmtId="0" fontId="14" fillId="28" borderId="36" applyNumberFormat="0" applyFont="0" applyAlignment="0" applyProtection="0"/>
    <xf numFmtId="0" fontId="14" fillId="28" borderId="36" applyNumberFormat="0" applyFont="0" applyAlignment="0" applyProtection="0"/>
    <xf numFmtId="0" fontId="19" fillId="25" borderId="35" applyNumberFormat="0" applyAlignment="0" applyProtection="0"/>
    <xf numFmtId="0" fontId="19" fillId="25" borderId="35" applyNumberFormat="0" applyAlignment="0" applyProtection="0"/>
    <xf numFmtId="0" fontId="26" fillId="12" borderId="35" applyNumberFormat="0" applyAlignment="0" applyProtection="0"/>
    <xf numFmtId="0" fontId="19" fillId="25" borderId="35" applyNumberFormat="0" applyAlignment="0" applyProtection="0"/>
    <xf numFmtId="0" fontId="26" fillId="12" borderId="35" applyNumberFormat="0" applyAlignment="0" applyProtection="0"/>
    <xf numFmtId="0" fontId="31" fillId="0" borderId="38" applyNumberFormat="0" applyFill="0" applyAlignment="0" applyProtection="0"/>
    <xf numFmtId="0" fontId="14" fillId="28" borderId="36" applyNumberFormat="0" applyFont="0" applyAlignment="0" applyProtection="0"/>
    <xf numFmtId="0" fontId="14" fillId="28" borderId="36" applyNumberFormat="0" applyFont="0" applyAlignment="0" applyProtection="0"/>
    <xf numFmtId="0" fontId="29" fillId="25" borderId="37" applyNumberFormat="0" applyAlignment="0" applyProtection="0"/>
    <xf numFmtId="0" fontId="26" fillId="12" borderId="35" applyNumberFormat="0" applyAlignment="0" applyProtection="0"/>
    <xf numFmtId="0" fontId="31" fillId="0" borderId="38" applyNumberFormat="0" applyFill="0" applyAlignment="0" applyProtection="0"/>
    <xf numFmtId="0" fontId="14" fillId="28" borderId="36" applyNumberFormat="0" applyFont="0" applyAlignment="0" applyProtection="0"/>
    <xf numFmtId="0" fontId="14" fillId="28" borderId="36" applyNumberFormat="0" applyFont="0" applyAlignment="0" applyProtection="0"/>
    <xf numFmtId="0" fontId="29" fillId="25" borderId="37" applyNumberFormat="0" applyAlignment="0" applyProtection="0"/>
    <xf numFmtId="0" fontId="31" fillId="0" borderId="38" applyNumberFormat="0" applyFill="0" applyAlignment="0" applyProtection="0"/>
    <xf numFmtId="0" fontId="14" fillId="28" borderId="36" applyNumberFormat="0" applyFont="0" applyAlignment="0" applyProtection="0"/>
    <xf numFmtId="0" fontId="29" fillId="25" borderId="37" applyNumberFormat="0" applyAlignment="0" applyProtection="0"/>
    <xf numFmtId="0" fontId="14" fillId="28" borderId="44" applyNumberFormat="0" applyFont="0" applyAlignment="0" applyProtection="0"/>
    <xf numFmtId="0" fontId="14" fillId="28" borderId="36" applyNumberFormat="0" applyFont="0" applyAlignment="0" applyProtection="0"/>
    <xf numFmtId="0" fontId="31" fillId="0" borderId="46" applyNumberFormat="0" applyFill="0" applyAlignment="0" applyProtection="0"/>
    <xf numFmtId="0" fontId="19" fillId="25" borderId="35" applyNumberFormat="0" applyAlignment="0" applyProtection="0"/>
    <xf numFmtId="0" fontId="14" fillId="28" borderId="36" applyNumberFormat="0" applyFont="0" applyAlignment="0" applyProtection="0"/>
    <xf numFmtId="0" fontId="29" fillId="25" borderId="37" applyNumberFormat="0" applyAlignment="0" applyProtection="0"/>
    <xf numFmtId="0" fontId="31" fillId="0" borderId="38" applyNumberFormat="0" applyFill="0" applyAlignment="0" applyProtection="0"/>
    <xf numFmtId="0" fontId="26" fillId="12" borderId="35" applyNumberFormat="0" applyAlignment="0" applyProtection="0"/>
    <xf numFmtId="0" fontId="14" fillId="28" borderId="36" applyNumberFormat="0" applyFont="0" applyAlignment="0" applyProtection="0"/>
    <xf numFmtId="0" fontId="14" fillId="28" borderId="36" applyNumberFormat="0" applyFont="0" applyAlignment="0" applyProtection="0"/>
    <xf numFmtId="0" fontId="29" fillId="25" borderId="37" applyNumberFormat="0" applyAlignment="0" applyProtection="0"/>
    <xf numFmtId="0" fontId="31" fillId="0" borderId="38" applyNumberFormat="0" applyFill="0" applyAlignment="0" applyProtection="0"/>
    <xf numFmtId="0" fontId="31" fillId="0" borderId="54" applyNumberFormat="0" applyFill="0" applyAlignment="0" applyProtection="0"/>
    <xf numFmtId="0" fontId="14" fillId="28" borderId="36" applyNumberFormat="0" applyFont="0" applyAlignment="0" applyProtection="0"/>
    <xf numFmtId="0" fontId="31" fillId="0" borderId="38" applyNumberFormat="0" applyFill="0" applyAlignment="0" applyProtection="0"/>
    <xf numFmtId="0" fontId="19" fillId="25" borderId="35" applyNumberFormat="0" applyAlignment="0" applyProtection="0"/>
    <xf numFmtId="0" fontId="19" fillId="25" borderId="35" applyNumberFormat="0" applyAlignment="0" applyProtection="0"/>
    <xf numFmtId="0" fontId="14" fillId="28" borderId="36" applyNumberFormat="0" applyFont="0" applyAlignment="0" applyProtection="0"/>
    <xf numFmtId="0" fontId="26" fillId="12" borderId="35" applyNumberFormat="0" applyAlignment="0" applyProtection="0"/>
    <xf numFmtId="0" fontId="29" fillId="25" borderId="37" applyNumberFormat="0" applyAlignment="0" applyProtection="0"/>
    <xf numFmtId="0" fontId="14" fillId="28" borderId="36" applyNumberFormat="0" applyFont="0" applyAlignment="0" applyProtection="0"/>
    <xf numFmtId="0" fontId="29" fillId="25" borderId="37" applyNumberFormat="0" applyAlignment="0" applyProtection="0"/>
    <xf numFmtId="0" fontId="31" fillId="0" borderId="38" applyNumberFormat="0" applyFill="0" applyAlignment="0" applyProtection="0"/>
    <xf numFmtId="0" fontId="26" fillId="12" borderId="35" applyNumberFormat="0" applyAlignment="0" applyProtection="0"/>
    <xf numFmtId="0" fontId="31" fillId="0" borderId="46" applyNumberFormat="0" applyFill="0" applyAlignment="0" applyProtection="0"/>
    <xf numFmtId="0" fontId="14" fillId="28" borderId="36" applyNumberFormat="0" applyFont="0" applyAlignment="0" applyProtection="0"/>
    <xf numFmtId="0" fontId="14" fillId="28" borderId="36" applyNumberFormat="0" applyFont="0" applyAlignment="0" applyProtection="0"/>
    <xf numFmtId="0" fontId="29" fillId="25" borderId="45" applyNumberFormat="0" applyAlignment="0" applyProtection="0"/>
    <xf numFmtId="0" fontId="19" fillId="25" borderId="42" applyNumberFormat="0" applyAlignment="0" applyProtection="0"/>
    <xf numFmtId="0" fontId="26" fillId="12" borderId="42" applyNumberFormat="0" applyAlignment="0" applyProtection="0"/>
    <xf numFmtId="0" fontId="14" fillId="28" borderId="39" applyNumberFormat="0" applyFont="0" applyAlignment="0" applyProtection="0"/>
    <xf numFmtId="0" fontId="29" fillId="25" borderId="40" applyNumberFormat="0" applyAlignment="0" applyProtection="0"/>
    <xf numFmtId="0" fontId="31" fillId="0" borderId="41" applyNumberFormat="0" applyFill="0" applyAlignment="0" applyProtection="0"/>
    <xf numFmtId="0" fontId="14" fillId="28" borderId="39" applyNumberFormat="0" applyFont="0" applyAlignment="0" applyProtection="0"/>
    <xf numFmtId="0" fontId="14" fillId="28" borderId="39" applyNumberFormat="0" applyFont="0" applyAlignment="0" applyProtection="0"/>
    <xf numFmtId="0" fontId="31" fillId="0" borderId="41" applyNumberFormat="0" applyFill="0" applyAlignment="0" applyProtection="0"/>
    <xf numFmtId="0" fontId="14" fillId="28" borderId="39" applyNumberFormat="0" applyFont="0" applyAlignment="0" applyProtection="0"/>
    <xf numFmtId="0" fontId="19" fillId="25" borderId="42" applyNumberFormat="0" applyAlignment="0" applyProtection="0"/>
    <xf numFmtId="0" fontId="31" fillId="0" borderId="49" applyNumberFormat="0" applyFill="0" applyAlignment="0" applyProtection="0"/>
    <xf numFmtId="0" fontId="14" fillId="28" borderId="68" applyNumberFormat="0" applyFont="0" applyAlignment="0" applyProtection="0"/>
    <xf numFmtId="0" fontId="14" fillId="28" borderId="39" applyNumberFormat="0" applyFont="0" applyAlignment="0" applyProtection="0"/>
    <xf numFmtId="0" fontId="26" fillId="12" borderId="42" applyNumberFormat="0" applyAlignment="0" applyProtection="0"/>
    <xf numFmtId="0" fontId="29" fillId="25" borderId="40" applyNumberFormat="0" applyAlignment="0" applyProtection="0"/>
    <xf numFmtId="0" fontId="26" fillId="12" borderId="42" applyNumberFormat="0" applyAlignment="0" applyProtection="0"/>
    <xf numFmtId="0" fontId="19" fillId="25" borderId="42" applyNumberFormat="0" applyAlignment="0" applyProtection="0"/>
    <xf numFmtId="0" fontId="19" fillId="25" borderId="42" applyNumberFormat="0" applyAlignment="0" applyProtection="0"/>
    <xf numFmtId="0" fontId="26" fillId="12" borderId="42" applyNumberFormat="0" applyAlignment="0" applyProtection="0"/>
    <xf numFmtId="0" fontId="19" fillId="25" borderId="42" applyNumberFormat="0" applyAlignment="0" applyProtection="0"/>
    <xf numFmtId="0" fontId="14" fillId="28" borderId="39" applyNumberFormat="0" applyFont="0" applyAlignment="0" applyProtection="0"/>
    <xf numFmtId="0" fontId="29" fillId="25" borderId="40" applyNumberFormat="0" applyAlignment="0" applyProtection="0"/>
    <xf numFmtId="0" fontId="31" fillId="0" borderId="41" applyNumberFormat="0" applyFill="0" applyAlignment="0" applyProtection="0"/>
    <xf numFmtId="0" fontId="26" fillId="12" borderId="42" applyNumberFormat="0" applyAlignment="0" applyProtection="0"/>
    <xf numFmtId="0" fontId="14" fillId="28" borderId="39" applyNumberFormat="0" applyFont="0" applyAlignment="0" applyProtection="0"/>
    <xf numFmtId="0" fontId="14" fillId="28" borderId="39" applyNumberFormat="0" applyFont="0" applyAlignment="0" applyProtection="0"/>
    <xf numFmtId="0" fontId="29" fillId="25" borderId="40" applyNumberFormat="0" applyAlignment="0" applyProtection="0"/>
    <xf numFmtId="0" fontId="31" fillId="0" borderId="41" applyNumberFormat="0" applyFill="0" applyAlignment="0" applyProtection="0"/>
    <xf numFmtId="0" fontId="29" fillId="25" borderId="48" applyNumberFormat="0" applyAlignment="0" applyProtection="0"/>
    <xf numFmtId="0" fontId="14" fillId="28" borderId="39" applyNumberFormat="0" applyFont="0" applyAlignment="0" applyProtection="0"/>
    <xf numFmtId="0" fontId="26" fillId="12" borderId="91" applyNumberFormat="0" applyAlignment="0" applyProtection="0"/>
    <xf numFmtId="0" fontId="29" fillId="25" borderId="40" applyNumberFormat="0" applyAlignment="0" applyProtection="0"/>
    <xf numFmtId="0" fontId="31" fillId="0" borderId="41" applyNumberFormat="0" applyFill="0" applyAlignment="0" applyProtection="0"/>
    <xf numFmtId="0" fontId="14" fillId="28" borderId="39" applyNumberFormat="0" applyFont="0" applyAlignment="0" applyProtection="0"/>
    <xf numFmtId="0" fontId="14" fillId="28" borderId="39" applyNumberFormat="0" applyFont="0" applyAlignment="0" applyProtection="0"/>
    <xf numFmtId="0" fontId="19" fillId="25" borderId="42" applyNumberFormat="0" applyAlignment="0" applyProtection="0"/>
    <xf numFmtId="0" fontId="19" fillId="25" borderId="42" applyNumberFormat="0" applyAlignment="0" applyProtection="0"/>
    <xf numFmtId="0" fontId="26" fillId="12" borderId="42" applyNumberFormat="0" applyAlignment="0" applyProtection="0"/>
    <xf numFmtId="0" fontId="19" fillId="25" borderId="42" applyNumberFormat="0" applyAlignment="0" applyProtection="0"/>
    <xf numFmtId="0" fontId="26" fillId="12" borderId="42" applyNumberFormat="0" applyAlignment="0" applyProtection="0"/>
    <xf numFmtId="0" fontId="31" fillId="0" borderId="41" applyNumberFormat="0" applyFill="0" applyAlignment="0" applyProtection="0"/>
    <xf numFmtId="0" fontId="14" fillId="28" borderId="39" applyNumberFormat="0" applyFont="0" applyAlignment="0" applyProtection="0"/>
    <xf numFmtId="0" fontId="14" fillId="28" borderId="39" applyNumberFormat="0" applyFont="0" applyAlignment="0" applyProtection="0"/>
    <xf numFmtId="0" fontId="29" fillId="25" borderId="40" applyNumberFormat="0" applyAlignment="0" applyProtection="0"/>
    <xf numFmtId="0" fontId="26" fillId="12" borderId="42" applyNumberFormat="0" applyAlignment="0" applyProtection="0"/>
    <xf numFmtId="0" fontId="31" fillId="0" borderId="41" applyNumberFormat="0" applyFill="0" applyAlignment="0" applyProtection="0"/>
    <xf numFmtId="0" fontId="14" fillId="28" borderId="39" applyNumberFormat="0" applyFont="0" applyAlignment="0" applyProtection="0"/>
    <xf numFmtId="0" fontId="14" fillId="28" borderId="39" applyNumberFormat="0" applyFont="0" applyAlignment="0" applyProtection="0"/>
    <xf numFmtId="0" fontId="29" fillId="25" borderId="40" applyNumberFormat="0" applyAlignment="0" applyProtection="0"/>
    <xf numFmtId="0" fontId="31" fillId="0" borderId="41" applyNumberFormat="0" applyFill="0" applyAlignment="0" applyProtection="0"/>
    <xf numFmtId="0" fontId="14" fillId="28" borderId="39" applyNumberFormat="0" applyFont="0" applyAlignment="0" applyProtection="0"/>
    <xf numFmtId="0" fontId="29" fillId="25" borderId="40" applyNumberFormat="0" applyAlignment="0" applyProtection="0"/>
    <xf numFmtId="0" fontId="14" fillId="28" borderId="47" applyNumberFormat="0" applyFont="0" applyAlignment="0" applyProtection="0"/>
    <xf numFmtId="0" fontId="14" fillId="28" borderId="39" applyNumberFormat="0" applyFont="0" applyAlignment="0" applyProtection="0"/>
    <xf numFmtId="0" fontId="29" fillId="25" borderId="80" applyNumberFormat="0" applyAlignment="0" applyProtection="0"/>
    <xf numFmtId="0" fontId="19" fillId="25" borderId="42" applyNumberFormat="0" applyAlignment="0" applyProtection="0"/>
    <xf numFmtId="0" fontId="14" fillId="28" borderId="39" applyNumberFormat="0" applyFont="0" applyAlignment="0" applyProtection="0"/>
    <xf numFmtId="0" fontId="29" fillId="25" borderId="40" applyNumberFormat="0" applyAlignment="0" applyProtection="0"/>
    <xf numFmtId="0" fontId="31" fillId="0" borderId="41" applyNumberFormat="0" applyFill="0" applyAlignment="0" applyProtection="0"/>
    <xf numFmtId="0" fontId="26" fillId="12" borderId="42" applyNumberFormat="0" applyAlignment="0" applyProtection="0"/>
    <xf numFmtId="0" fontId="14" fillId="28" borderId="39" applyNumberFormat="0" applyFont="0" applyAlignment="0" applyProtection="0"/>
    <xf numFmtId="0" fontId="14" fillId="28" borderId="39" applyNumberFormat="0" applyFont="0" applyAlignment="0" applyProtection="0"/>
    <xf numFmtId="0" fontId="29" fillId="25" borderId="40" applyNumberFormat="0" applyAlignment="0" applyProtection="0"/>
    <xf numFmtId="0" fontId="31" fillId="0" borderId="41" applyNumberFormat="0" applyFill="0" applyAlignment="0" applyProtection="0"/>
    <xf numFmtId="0" fontId="26" fillId="12" borderId="50" applyNumberFormat="0" applyAlignment="0" applyProtection="0"/>
    <xf numFmtId="0" fontId="14" fillId="28" borderId="39" applyNumberFormat="0" applyFont="0" applyAlignment="0" applyProtection="0"/>
    <xf numFmtId="0" fontId="14" fillId="28" borderId="47" applyNumberFormat="0" applyFont="0" applyAlignment="0" applyProtection="0"/>
    <xf numFmtId="0" fontId="31" fillId="0" borderId="41" applyNumberFormat="0" applyFill="0" applyAlignment="0" applyProtection="0"/>
    <xf numFmtId="0" fontId="19" fillId="25" borderId="42" applyNumberFormat="0" applyAlignment="0" applyProtection="0"/>
    <xf numFmtId="0" fontId="19" fillId="25" borderId="42" applyNumberFormat="0" applyAlignment="0" applyProtection="0"/>
    <xf numFmtId="0" fontId="14" fillId="28" borderId="39" applyNumberFormat="0" applyFont="0" applyAlignment="0" applyProtection="0"/>
    <xf numFmtId="0" fontId="26" fillId="12" borderId="42" applyNumberFormat="0" applyAlignment="0" applyProtection="0"/>
    <xf numFmtId="0" fontId="29" fillId="25" borderId="40" applyNumberFormat="0" applyAlignment="0" applyProtection="0"/>
    <xf numFmtId="0" fontId="14" fillId="28" borderId="39" applyNumberFormat="0" applyFont="0" applyAlignment="0" applyProtection="0"/>
    <xf numFmtId="0" fontId="29" fillId="25" borderId="40" applyNumberFormat="0" applyAlignment="0" applyProtection="0"/>
    <xf numFmtId="0" fontId="31" fillId="0" borderId="41" applyNumberFormat="0" applyFill="0" applyAlignment="0" applyProtection="0"/>
    <xf numFmtId="0" fontId="26" fillId="12" borderId="42" applyNumberFormat="0" applyAlignment="0" applyProtection="0"/>
    <xf numFmtId="0" fontId="19" fillId="25" borderId="50" applyNumberFormat="0" applyAlignment="0" applyProtection="0"/>
    <xf numFmtId="0" fontId="14" fillId="28" borderId="39" applyNumberFormat="0" applyFont="0" applyAlignment="0" applyProtection="0"/>
    <xf numFmtId="0" fontId="14" fillId="28" borderId="39" applyNumberFormat="0" applyFont="0" applyAlignment="0" applyProtection="0"/>
    <xf numFmtId="0" fontId="19" fillId="25" borderId="43" applyNumberFormat="0" applyAlignment="0" applyProtection="0"/>
    <xf numFmtId="0" fontId="19" fillId="25" borderId="43" applyNumberFormat="0" applyAlignment="0" applyProtection="0"/>
    <xf numFmtId="0" fontId="26" fillId="12" borderId="43" applyNumberFormat="0" applyAlignment="0" applyProtection="0"/>
    <xf numFmtId="0" fontId="14" fillId="28" borderId="44" applyNumberFormat="0" applyFont="0" applyAlignment="0" applyProtection="0"/>
    <xf numFmtId="0" fontId="29" fillId="25" borderId="45" applyNumberFormat="0" applyAlignment="0" applyProtection="0"/>
    <xf numFmtId="0" fontId="31" fillId="0" borderId="46" applyNumberFormat="0" applyFill="0" applyAlignment="0" applyProtection="0"/>
    <xf numFmtId="0" fontId="14" fillId="28" borderId="44" applyNumberFormat="0" applyFont="0" applyAlignment="0" applyProtection="0"/>
    <xf numFmtId="0" fontId="14" fillId="28" borderId="44" applyNumberFormat="0" applyFont="0" applyAlignment="0" applyProtection="0"/>
    <xf numFmtId="0" fontId="31" fillId="0" borderId="46" applyNumberFormat="0" applyFill="0" applyAlignment="0" applyProtection="0"/>
    <xf numFmtId="0" fontId="14" fillId="28" borderId="44" applyNumberFormat="0" applyFont="0" applyAlignment="0" applyProtection="0"/>
    <xf numFmtId="0" fontId="19" fillId="25" borderId="43" applyNumberFormat="0" applyAlignment="0" applyProtection="0"/>
    <xf numFmtId="0" fontId="14" fillId="28" borderId="60" applyNumberFormat="0" applyFont="0" applyAlignment="0" applyProtection="0"/>
    <xf numFmtId="0" fontId="14" fillId="28" borderId="44" applyNumberFormat="0" applyFont="0" applyAlignment="0" applyProtection="0"/>
    <xf numFmtId="0" fontId="26" fillId="12" borderId="43" applyNumberFormat="0" applyAlignment="0" applyProtection="0"/>
    <xf numFmtId="0" fontId="29" fillId="25" borderId="45" applyNumberFormat="0" applyAlignment="0" applyProtection="0"/>
    <xf numFmtId="0" fontId="26" fillId="12" borderId="43" applyNumberFormat="0" applyAlignment="0" applyProtection="0"/>
    <xf numFmtId="0" fontId="19" fillId="25" borderId="43" applyNumberFormat="0" applyAlignment="0" applyProtection="0"/>
    <xf numFmtId="0" fontId="19" fillId="25" borderId="43" applyNumberFormat="0" applyAlignment="0" applyProtection="0"/>
    <xf numFmtId="0" fontId="26" fillId="12" borderId="43" applyNumberFormat="0" applyAlignment="0" applyProtection="0"/>
    <xf numFmtId="0" fontId="19" fillId="25" borderId="43" applyNumberFormat="0" applyAlignment="0" applyProtection="0"/>
    <xf numFmtId="0" fontId="14" fillId="28" borderId="44" applyNumberFormat="0" applyFont="0" applyAlignment="0" applyProtection="0"/>
    <xf numFmtId="0" fontId="29" fillId="25" borderId="45" applyNumberFormat="0" applyAlignment="0" applyProtection="0"/>
    <xf numFmtId="0" fontId="31" fillId="0" borderId="46" applyNumberFormat="0" applyFill="0" applyAlignment="0" applyProtection="0"/>
    <xf numFmtId="0" fontId="26" fillId="12" borderId="43" applyNumberFormat="0" applyAlignment="0" applyProtection="0"/>
    <xf numFmtId="0" fontId="14" fillId="28" borderId="44" applyNumberFormat="0" applyFont="0" applyAlignment="0" applyProtection="0"/>
    <xf numFmtId="0" fontId="14" fillId="28" borderId="44" applyNumberFormat="0" applyFont="0" applyAlignment="0" applyProtection="0"/>
    <xf numFmtId="0" fontId="29" fillId="25" borderId="45" applyNumberFormat="0" applyAlignment="0" applyProtection="0"/>
    <xf numFmtId="0" fontId="31" fillId="0" borderId="46" applyNumberFormat="0" applyFill="0" applyAlignment="0" applyProtection="0"/>
    <xf numFmtId="0" fontId="31" fillId="0" borderId="54" applyNumberFormat="0" applyFill="0" applyAlignment="0" applyProtection="0"/>
    <xf numFmtId="0" fontId="14" fillId="28" borderId="44" applyNumberFormat="0" applyFont="0" applyAlignment="0" applyProtection="0"/>
    <xf numFmtId="0" fontId="29" fillId="25" borderId="45" applyNumberFormat="0" applyAlignment="0" applyProtection="0"/>
    <xf numFmtId="0" fontId="31" fillId="0" borderId="46" applyNumberFormat="0" applyFill="0" applyAlignment="0" applyProtection="0"/>
    <xf numFmtId="0" fontId="14" fillId="28" borderId="44" applyNumberFormat="0" applyFont="0" applyAlignment="0" applyProtection="0"/>
    <xf numFmtId="0" fontId="14" fillId="28" borderId="44" applyNumberFormat="0" applyFont="0" applyAlignment="0" applyProtection="0"/>
    <xf numFmtId="0" fontId="19" fillId="25" borderId="43" applyNumberFormat="0" applyAlignment="0" applyProtection="0"/>
    <xf numFmtId="0" fontId="19" fillId="25" borderId="43" applyNumberFormat="0" applyAlignment="0" applyProtection="0"/>
    <xf numFmtId="0" fontId="26" fillId="12" borderId="43" applyNumberFormat="0" applyAlignment="0" applyProtection="0"/>
    <xf numFmtId="0" fontId="19" fillId="25" borderId="43" applyNumberFormat="0" applyAlignment="0" applyProtection="0"/>
    <xf numFmtId="0" fontId="26" fillId="12" borderId="43" applyNumberFormat="0" applyAlignment="0" applyProtection="0"/>
    <xf numFmtId="0" fontId="31" fillId="0" borderId="46" applyNumberFormat="0" applyFill="0" applyAlignment="0" applyProtection="0"/>
    <xf numFmtId="0" fontId="14" fillId="28" borderId="44" applyNumberFormat="0" applyFont="0" applyAlignment="0" applyProtection="0"/>
    <xf numFmtId="0" fontId="14" fillId="28" borderId="44" applyNumberFormat="0" applyFont="0" applyAlignment="0" applyProtection="0"/>
    <xf numFmtId="0" fontId="29" fillId="25" borderId="45" applyNumberFormat="0" applyAlignment="0" applyProtection="0"/>
    <xf numFmtId="0" fontId="26" fillId="12" borderId="43" applyNumberFormat="0" applyAlignment="0" applyProtection="0"/>
    <xf numFmtId="0" fontId="31" fillId="0" borderId="46" applyNumberFormat="0" applyFill="0" applyAlignment="0" applyProtection="0"/>
    <xf numFmtId="0" fontId="14" fillId="28" borderId="44" applyNumberFormat="0" applyFont="0" applyAlignment="0" applyProtection="0"/>
    <xf numFmtId="0" fontId="14" fillId="28" borderId="44" applyNumberFormat="0" applyFont="0" applyAlignment="0" applyProtection="0"/>
    <xf numFmtId="0" fontId="29" fillId="25" borderId="45" applyNumberFormat="0" applyAlignment="0" applyProtection="0"/>
    <xf numFmtId="0" fontId="31" fillId="0" borderId="46" applyNumberFormat="0" applyFill="0" applyAlignment="0" applyProtection="0"/>
    <xf numFmtId="0" fontId="14" fillId="28" borderId="44" applyNumberFormat="0" applyFont="0" applyAlignment="0" applyProtection="0"/>
    <xf numFmtId="0" fontId="29" fillId="25" borderId="45" applyNumberFormat="0" applyAlignment="0" applyProtection="0"/>
    <xf numFmtId="0" fontId="29" fillId="25" borderId="53" applyNumberFormat="0" applyAlignment="0" applyProtection="0"/>
    <xf numFmtId="0" fontId="14" fillId="28" borderId="44" applyNumberFormat="0" applyFont="0" applyAlignment="0" applyProtection="0"/>
    <xf numFmtId="0" fontId="26" fillId="12" borderId="59" applyNumberFormat="0" applyAlignment="0" applyProtection="0"/>
    <xf numFmtId="0" fontId="19" fillId="25" borderId="43" applyNumberFormat="0" applyAlignment="0" applyProtection="0"/>
    <xf numFmtId="0" fontId="14" fillId="28" borderId="44" applyNumberFormat="0" applyFont="0" applyAlignment="0" applyProtection="0"/>
    <xf numFmtId="0" fontId="29" fillId="25" borderId="45" applyNumberFormat="0" applyAlignment="0" applyProtection="0"/>
    <xf numFmtId="0" fontId="31" fillId="0" borderId="46" applyNumberFormat="0" applyFill="0" applyAlignment="0" applyProtection="0"/>
    <xf numFmtId="0" fontId="26" fillId="12" borderId="43" applyNumberFormat="0" applyAlignment="0" applyProtection="0"/>
    <xf numFmtId="0" fontId="14" fillId="28" borderId="44" applyNumberFormat="0" applyFont="0" applyAlignment="0" applyProtection="0"/>
    <xf numFmtId="0" fontId="14" fillId="28" borderId="44" applyNumberFormat="0" applyFont="0" applyAlignment="0" applyProtection="0"/>
    <xf numFmtId="0" fontId="29" fillId="25" borderId="45" applyNumberFormat="0" applyAlignment="0" applyProtection="0"/>
    <xf numFmtId="0" fontId="31" fillId="0" borderId="46" applyNumberFormat="0" applyFill="0" applyAlignment="0" applyProtection="0"/>
    <xf numFmtId="0" fontId="14" fillId="28" borderId="52" applyNumberFormat="0" applyFont="0" applyAlignment="0" applyProtection="0"/>
    <xf numFmtId="0" fontId="14" fillId="28" borderId="44" applyNumberFormat="0" applyFont="0" applyAlignment="0" applyProtection="0"/>
    <xf numFmtId="0" fontId="31" fillId="0" borderId="78" applyNumberFormat="0" applyFill="0" applyAlignment="0" applyProtection="0"/>
    <xf numFmtId="0" fontId="31" fillId="0" borderId="46" applyNumberFormat="0" applyFill="0" applyAlignment="0" applyProtection="0"/>
    <xf numFmtId="0" fontId="19" fillId="25" borderId="43" applyNumberFormat="0" applyAlignment="0" applyProtection="0"/>
    <xf numFmtId="0" fontId="19" fillId="25" borderId="43" applyNumberFormat="0" applyAlignment="0" applyProtection="0"/>
    <xf numFmtId="0" fontId="14" fillId="28" borderId="44" applyNumberFormat="0" applyFont="0" applyAlignment="0" applyProtection="0"/>
    <xf numFmtId="0" fontId="26" fillId="12" borderId="43" applyNumberFormat="0" applyAlignment="0" applyProtection="0"/>
    <xf numFmtId="0" fontId="29" fillId="25" borderId="45" applyNumberFormat="0" applyAlignment="0" applyProtection="0"/>
    <xf numFmtId="0" fontId="14" fillId="28" borderId="44" applyNumberFormat="0" applyFont="0" applyAlignment="0" applyProtection="0"/>
    <xf numFmtId="0" fontId="29" fillId="25" borderId="45" applyNumberFormat="0" applyAlignment="0" applyProtection="0"/>
    <xf numFmtId="0" fontId="31" fillId="0" borderId="46" applyNumberFormat="0" applyFill="0" applyAlignment="0" applyProtection="0"/>
    <xf numFmtId="0" fontId="26" fillId="12" borderId="43" applyNumberFormat="0" applyAlignment="0" applyProtection="0"/>
    <xf numFmtId="0" fontId="26" fillId="12" borderId="51" applyNumberFormat="0" applyAlignment="0" applyProtection="0"/>
    <xf numFmtId="0" fontId="14" fillId="28" borderId="44" applyNumberFormat="0" applyFont="0" applyAlignment="0" applyProtection="0"/>
    <xf numFmtId="0" fontId="14" fillId="28" borderId="52" applyNumberFormat="0" applyFont="0" applyAlignment="0" applyProtection="0"/>
    <xf numFmtId="0" fontId="14" fillId="28" borderId="44" applyNumberFormat="0" applyFont="0" applyAlignment="0" applyProtection="0"/>
    <xf numFmtId="0" fontId="19" fillId="25" borderId="51" applyNumberFormat="0" applyAlignment="0" applyProtection="0"/>
    <xf numFmtId="0" fontId="19" fillId="25" borderId="50" applyNumberFormat="0" applyAlignment="0" applyProtection="0"/>
    <xf numFmtId="0" fontId="26" fillId="12" borderId="50" applyNumberFormat="0" applyAlignment="0" applyProtection="0"/>
    <xf numFmtId="0" fontId="14" fillId="28" borderId="47" applyNumberFormat="0" applyFont="0" applyAlignment="0" applyProtection="0"/>
    <xf numFmtId="0" fontId="29" fillId="25" borderId="48" applyNumberFormat="0" applyAlignment="0" applyProtection="0"/>
    <xf numFmtId="0" fontId="31" fillId="0" borderId="49" applyNumberFormat="0" applyFill="0" applyAlignment="0" applyProtection="0"/>
    <xf numFmtId="0" fontId="14" fillId="28" borderId="47" applyNumberFormat="0" applyFont="0" applyAlignment="0" applyProtection="0"/>
    <xf numFmtId="0" fontId="14" fillId="28" borderId="47" applyNumberFormat="0" applyFont="0" applyAlignment="0" applyProtection="0"/>
    <xf numFmtId="0" fontId="31" fillId="0" borderId="49" applyNumberFormat="0" applyFill="0" applyAlignment="0" applyProtection="0"/>
    <xf numFmtId="0" fontId="14" fillId="28" borderId="47" applyNumberFormat="0" applyFont="0" applyAlignment="0" applyProtection="0"/>
    <xf numFmtId="0" fontId="19" fillId="25" borderId="50" applyNumberFormat="0" applyAlignment="0" applyProtection="0"/>
    <xf numFmtId="0" fontId="19" fillId="25" borderId="66" applyNumberFormat="0" applyAlignment="0" applyProtection="0"/>
    <xf numFmtId="0" fontId="14" fillId="28" borderId="47" applyNumberFormat="0" applyFont="0" applyAlignment="0" applyProtection="0"/>
    <xf numFmtId="0" fontId="26" fillId="12" borderId="50" applyNumberFormat="0" applyAlignment="0" applyProtection="0"/>
    <xf numFmtId="0" fontId="29" fillId="25" borderId="48" applyNumberFormat="0" applyAlignment="0" applyProtection="0"/>
    <xf numFmtId="0" fontId="26" fillId="12" borderId="50" applyNumberFormat="0" applyAlignment="0" applyProtection="0"/>
    <xf numFmtId="0" fontId="19" fillId="25" borderId="50" applyNumberFormat="0" applyAlignment="0" applyProtection="0"/>
    <xf numFmtId="0" fontId="19" fillId="25" borderId="50" applyNumberFormat="0" applyAlignment="0" applyProtection="0"/>
    <xf numFmtId="0" fontId="26" fillId="12" borderId="50" applyNumberFormat="0" applyAlignment="0" applyProtection="0"/>
    <xf numFmtId="0" fontId="19" fillId="25" borderId="50" applyNumberFormat="0" applyAlignment="0" applyProtection="0"/>
    <xf numFmtId="0" fontId="14" fillId="28" borderId="47" applyNumberFormat="0" applyFont="0" applyAlignment="0" applyProtection="0"/>
    <xf numFmtId="0" fontId="29" fillId="25" borderId="48" applyNumberFormat="0" applyAlignment="0" applyProtection="0"/>
    <xf numFmtId="0" fontId="31" fillId="0" borderId="49" applyNumberFormat="0" applyFill="0" applyAlignment="0" applyProtection="0"/>
    <xf numFmtId="0" fontId="26" fillId="12" borderId="50" applyNumberFormat="0" applyAlignment="0" applyProtection="0"/>
    <xf numFmtId="0" fontId="14" fillId="28" borderId="47" applyNumberFormat="0" applyFont="0" applyAlignment="0" applyProtection="0"/>
    <xf numFmtId="0" fontId="14" fillId="28" borderId="47" applyNumberFormat="0" applyFont="0" applyAlignment="0" applyProtection="0"/>
    <xf numFmtId="0" fontId="29" fillId="25" borderId="48" applyNumberFormat="0" applyAlignment="0" applyProtection="0"/>
    <xf numFmtId="0" fontId="31" fillId="0" borderId="49" applyNumberFormat="0" applyFill="0" applyAlignment="0" applyProtection="0"/>
    <xf numFmtId="0" fontId="31" fillId="0" borderId="57" applyNumberFormat="0" applyFill="0" applyAlignment="0" applyProtection="0"/>
    <xf numFmtId="0" fontId="14" fillId="28" borderId="47" applyNumberFormat="0" applyFont="0" applyAlignment="0" applyProtection="0"/>
    <xf numFmtId="0" fontId="26" fillId="12" borderId="74" applyNumberFormat="0" applyAlignment="0" applyProtection="0"/>
    <xf numFmtId="0" fontId="29" fillId="25" borderId="48" applyNumberFormat="0" applyAlignment="0" applyProtection="0"/>
    <xf numFmtId="0" fontId="31" fillId="0" borderId="49" applyNumberFormat="0" applyFill="0" applyAlignment="0" applyProtection="0"/>
    <xf numFmtId="0" fontId="14" fillId="28" borderId="47" applyNumberFormat="0" applyFont="0" applyAlignment="0" applyProtection="0"/>
    <xf numFmtId="0" fontId="14" fillId="28" borderId="47" applyNumberFormat="0" applyFont="0" applyAlignment="0" applyProtection="0"/>
    <xf numFmtId="0" fontId="19" fillId="25" borderId="50" applyNumberFormat="0" applyAlignment="0" applyProtection="0"/>
    <xf numFmtId="0" fontId="19" fillId="25" borderId="50" applyNumberFormat="0" applyAlignment="0" applyProtection="0"/>
    <xf numFmtId="0" fontId="26" fillId="12" borderId="50" applyNumberFormat="0" applyAlignment="0" applyProtection="0"/>
    <xf numFmtId="0" fontId="19" fillId="25" borderId="50" applyNumberFormat="0" applyAlignment="0" applyProtection="0"/>
    <xf numFmtId="0" fontId="26" fillId="12" borderId="50" applyNumberFormat="0" applyAlignment="0" applyProtection="0"/>
    <xf numFmtId="0" fontId="31" fillId="0" borderId="49" applyNumberFormat="0" applyFill="0" applyAlignment="0" applyProtection="0"/>
    <xf numFmtId="0" fontId="14" fillId="28" borderId="47" applyNumberFormat="0" applyFont="0" applyAlignment="0" applyProtection="0"/>
    <xf numFmtId="0" fontId="14" fillId="28" borderId="47" applyNumberFormat="0" applyFont="0" applyAlignment="0" applyProtection="0"/>
    <xf numFmtId="0" fontId="29" fillId="25" borderId="48" applyNumberFormat="0" applyAlignment="0" applyProtection="0"/>
    <xf numFmtId="0" fontId="26" fillId="12" borderId="50" applyNumberFormat="0" applyAlignment="0" applyProtection="0"/>
    <xf numFmtId="0" fontId="31" fillId="0" borderId="49" applyNumberFormat="0" applyFill="0" applyAlignment="0" applyProtection="0"/>
    <xf numFmtId="0" fontId="14" fillId="28" borderId="47" applyNumberFormat="0" applyFont="0" applyAlignment="0" applyProtection="0"/>
    <xf numFmtId="0" fontId="14" fillId="28" borderId="47" applyNumberFormat="0" applyFont="0" applyAlignment="0" applyProtection="0"/>
    <xf numFmtId="0" fontId="29" fillId="25" borderId="48" applyNumberFormat="0" applyAlignment="0" applyProtection="0"/>
    <xf numFmtId="0" fontId="31" fillId="0" borderId="49" applyNumberFormat="0" applyFill="0" applyAlignment="0" applyProtection="0"/>
    <xf numFmtId="0" fontId="14" fillId="28" borderId="47" applyNumberFormat="0" applyFont="0" applyAlignment="0" applyProtection="0"/>
    <xf numFmtId="0" fontId="29" fillId="25" borderId="48" applyNumberFormat="0" applyAlignment="0" applyProtection="0"/>
    <xf numFmtId="0" fontId="14" fillId="28" borderId="92" applyNumberFormat="0" applyFont="0" applyAlignment="0" applyProtection="0"/>
    <xf numFmtId="0" fontId="14" fillId="28" borderId="47" applyNumberFormat="0" applyFont="0" applyAlignment="0" applyProtection="0"/>
    <xf numFmtId="0" fontId="26" fillId="12" borderId="66" applyNumberFormat="0" applyAlignment="0" applyProtection="0"/>
    <xf numFmtId="0" fontId="19" fillId="25" borderId="50" applyNumberFormat="0" applyAlignment="0" applyProtection="0"/>
    <xf numFmtId="0" fontId="14" fillId="28" borderId="47" applyNumberFormat="0" applyFont="0" applyAlignment="0" applyProtection="0"/>
    <xf numFmtId="0" fontId="29" fillId="25" borderId="48" applyNumberFormat="0" applyAlignment="0" applyProtection="0"/>
    <xf numFmtId="0" fontId="31" fillId="0" borderId="49" applyNumberFormat="0" applyFill="0" applyAlignment="0" applyProtection="0"/>
    <xf numFmtId="0" fontId="26" fillId="12" borderId="50" applyNumberFormat="0" applyAlignment="0" applyProtection="0"/>
    <xf numFmtId="0" fontId="14" fillId="28" borderId="47" applyNumberFormat="0" applyFont="0" applyAlignment="0" applyProtection="0"/>
    <xf numFmtId="0" fontId="14" fillId="28" borderId="47" applyNumberFormat="0" applyFont="0" applyAlignment="0" applyProtection="0"/>
    <xf numFmtId="0" fontId="29" fillId="25" borderId="48" applyNumberFormat="0" applyAlignment="0" applyProtection="0"/>
    <xf numFmtId="0" fontId="31" fillId="0" borderId="49" applyNumberFormat="0" applyFill="0" applyAlignment="0" applyProtection="0"/>
    <xf numFmtId="0" fontId="19" fillId="25" borderId="91" applyNumberFormat="0" applyAlignment="0" applyProtection="0"/>
    <xf numFmtId="0" fontId="14" fillId="28" borderId="47" applyNumberFormat="0" applyFont="0" applyAlignment="0" applyProtection="0"/>
    <xf numFmtId="0" fontId="14" fillId="28" borderId="55" applyNumberFormat="0" applyFont="0" applyAlignment="0" applyProtection="0"/>
    <xf numFmtId="0" fontId="31" fillId="0" borderId="49" applyNumberFormat="0" applyFill="0" applyAlignment="0" applyProtection="0"/>
    <xf numFmtId="0" fontId="19" fillId="25" borderId="50" applyNumberFormat="0" applyAlignment="0" applyProtection="0"/>
    <xf numFmtId="0" fontId="19" fillId="25" borderId="50" applyNumberFormat="0" applyAlignment="0" applyProtection="0"/>
    <xf numFmtId="0" fontId="14" fillId="28" borderId="47" applyNumberFormat="0" applyFont="0" applyAlignment="0" applyProtection="0"/>
    <xf numFmtId="0" fontId="26" fillId="12" borderId="50" applyNumberFormat="0" applyAlignment="0" applyProtection="0"/>
    <xf numFmtId="0" fontId="29" fillId="25" borderId="48" applyNumberFormat="0" applyAlignment="0" applyProtection="0"/>
    <xf numFmtId="0" fontId="14" fillId="28" borderId="47" applyNumberFormat="0" applyFont="0" applyAlignment="0" applyProtection="0"/>
    <xf numFmtId="0" fontId="29" fillId="25" borderId="48" applyNumberFormat="0" applyAlignment="0" applyProtection="0"/>
    <xf numFmtId="0" fontId="31" fillId="0" borderId="49" applyNumberFormat="0" applyFill="0" applyAlignment="0" applyProtection="0"/>
    <xf numFmtId="0" fontId="26" fillId="12" borderId="50" applyNumberFormat="0" applyAlignment="0" applyProtection="0"/>
    <xf numFmtId="0" fontId="19" fillId="25" borderId="83" applyNumberFormat="0" applyAlignment="0" applyProtection="0"/>
    <xf numFmtId="0" fontId="14" fillId="28" borderId="47" applyNumberFormat="0" applyFont="0" applyAlignment="0" applyProtection="0"/>
    <xf numFmtId="0" fontId="29" fillId="25" borderId="56" applyNumberFormat="0" applyAlignment="0" applyProtection="0"/>
    <xf numFmtId="0" fontId="14" fillId="28" borderId="47" applyNumberFormat="0" applyFont="0" applyAlignment="0" applyProtection="0"/>
    <xf numFmtId="0" fontId="14" fillId="28" borderId="63" applyNumberFormat="0" applyFont="0" applyAlignment="0" applyProtection="0"/>
    <xf numFmtId="0" fontId="14" fillId="28" borderId="52" applyNumberFormat="0" applyFont="0" applyAlignment="0" applyProtection="0"/>
    <xf numFmtId="0" fontId="29" fillId="25" borderId="53" applyNumberFormat="0" applyAlignment="0" applyProtection="0"/>
    <xf numFmtId="0" fontId="31" fillId="0" borderId="54" applyNumberFormat="0" applyFill="0" applyAlignment="0" applyProtection="0"/>
    <xf numFmtId="0" fontId="14" fillId="28" borderId="52" applyNumberFormat="0" applyFont="0" applyAlignment="0" applyProtection="0"/>
    <xf numFmtId="0" fontId="14" fillId="28" borderId="52" applyNumberFormat="0" applyFont="0" applyAlignment="0" applyProtection="0"/>
    <xf numFmtId="0" fontId="31" fillId="0" borderId="54" applyNumberFormat="0" applyFill="0" applyAlignment="0" applyProtection="0"/>
    <xf numFmtId="0" fontId="14" fillId="28" borderId="52" applyNumberFormat="0" applyFont="0" applyAlignment="0" applyProtection="0"/>
    <xf numFmtId="0" fontId="19" fillId="25" borderId="51" applyNumberFormat="0" applyAlignment="0" applyProtection="0"/>
    <xf numFmtId="0" fontId="19" fillId="25" borderId="59" applyNumberFormat="0" applyAlignment="0" applyProtection="0"/>
    <xf numFmtId="0" fontId="31" fillId="0" borderId="70" applyNumberFormat="0" applyFill="0" applyAlignment="0" applyProtection="0"/>
    <xf numFmtId="0" fontId="14" fillId="28" borderId="52" applyNumberFormat="0" applyFont="0" applyAlignment="0" applyProtection="0"/>
    <xf numFmtId="0" fontId="26" fillId="12" borderId="51" applyNumberFormat="0" applyAlignment="0" applyProtection="0"/>
    <xf numFmtId="0" fontId="29" fillId="25" borderId="53" applyNumberFormat="0" applyAlignment="0" applyProtection="0"/>
    <xf numFmtId="0" fontId="26" fillId="12" borderId="51" applyNumberFormat="0" applyAlignment="0" applyProtection="0"/>
    <xf numFmtId="0" fontId="19" fillId="25" borderId="51" applyNumberFormat="0" applyAlignment="0" applyProtection="0"/>
    <xf numFmtId="0" fontId="19" fillId="25" borderId="51" applyNumberFormat="0" applyAlignment="0" applyProtection="0"/>
    <xf numFmtId="0" fontId="26" fillId="12" borderId="51" applyNumberFormat="0" applyAlignment="0" applyProtection="0"/>
    <xf numFmtId="0" fontId="19" fillId="25" borderId="51" applyNumberFormat="0" applyAlignment="0" applyProtection="0"/>
    <xf numFmtId="0" fontId="14" fillId="28" borderId="52" applyNumberFormat="0" applyFont="0" applyAlignment="0" applyProtection="0"/>
    <xf numFmtId="0" fontId="29" fillId="25" borderId="53" applyNumberFormat="0" applyAlignment="0" applyProtection="0"/>
    <xf numFmtId="0" fontId="31" fillId="0" borderId="54" applyNumberFormat="0" applyFill="0" applyAlignment="0" applyProtection="0"/>
    <xf numFmtId="0" fontId="26" fillId="12" borderId="51" applyNumberFormat="0" applyAlignment="0" applyProtection="0"/>
    <xf numFmtId="0" fontId="14" fillId="28" borderId="52" applyNumberFormat="0" applyFont="0" applyAlignment="0" applyProtection="0"/>
    <xf numFmtId="0" fontId="14" fillId="28" borderId="52" applyNumberFormat="0" applyFont="0" applyAlignment="0" applyProtection="0"/>
    <xf numFmtId="0" fontId="29" fillId="25" borderId="53" applyNumberFormat="0" applyAlignment="0" applyProtection="0"/>
    <xf numFmtId="0" fontId="31" fillId="0" borderId="54" applyNumberFormat="0" applyFill="0" applyAlignment="0" applyProtection="0"/>
    <xf numFmtId="0" fontId="19" fillId="25" borderId="59" applyNumberFormat="0" applyAlignment="0" applyProtection="0"/>
    <xf numFmtId="0" fontId="14" fillId="28" borderId="52" applyNumberFormat="0" applyFont="0" applyAlignment="0" applyProtection="0"/>
    <xf numFmtId="0" fontId="31" fillId="0" borderId="62" applyNumberFormat="0" applyFill="0" applyAlignment="0" applyProtection="0"/>
    <xf numFmtId="0" fontId="29" fillId="25" borderId="53" applyNumberFormat="0" applyAlignment="0" applyProtection="0"/>
    <xf numFmtId="0" fontId="31" fillId="0" borderId="54" applyNumberFormat="0" applyFill="0" applyAlignment="0" applyProtection="0"/>
    <xf numFmtId="0" fontId="14" fillId="28" borderId="52" applyNumberFormat="0" applyFont="0" applyAlignment="0" applyProtection="0"/>
    <xf numFmtId="0" fontId="14" fillId="28" borderId="52" applyNumberFormat="0" applyFont="0" applyAlignment="0" applyProtection="0"/>
    <xf numFmtId="0" fontId="19" fillId="25" borderId="51" applyNumberFormat="0" applyAlignment="0" applyProtection="0"/>
    <xf numFmtId="0" fontId="19" fillId="25" borderId="51" applyNumberFormat="0" applyAlignment="0" applyProtection="0"/>
    <xf numFmtId="0" fontId="26" fillId="12" borderId="51" applyNumberFormat="0" applyAlignment="0" applyProtection="0"/>
    <xf numFmtId="0" fontId="19" fillId="25" borderId="51" applyNumberFormat="0" applyAlignment="0" applyProtection="0"/>
    <xf numFmtId="0" fontId="26" fillId="12" borderId="51" applyNumberFormat="0" applyAlignment="0" applyProtection="0"/>
    <xf numFmtId="0" fontId="31" fillId="0" borderId="54" applyNumberFormat="0" applyFill="0" applyAlignment="0" applyProtection="0"/>
    <xf numFmtId="0" fontId="14" fillId="28" borderId="52" applyNumberFormat="0" applyFont="0" applyAlignment="0" applyProtection="0"/>
    <xf numFmtId="0" fontId="14" fillId="28" borderId="52" applyNumberFormat="0" applyFont="0" applyAlignment="0" applyProtection="0"/>
    <xf numFmtId="0" fontId="29" fillId="25" borderId="53" applyNumberFormat="0" applyAlignment="0" applyProtection="0"/>
    <xf numFmtId="0" fontId="26" fillId="12" borderId="51" applyNumberFormat="0" applyAlignment="0" applyProtection="0"/>
    <xf numFmtId="0" fontId="31" fillId="0" borderId="54" applyNumberFormat="0" applyFill="0" applyAlignment="0" applyProtection="0"/>
    <xf numFmtId="0" fontId="14" fillId="28" borderId="52" applyNumberFormat="0" applyFont="0" applyAlignment="0" applyProtection="0"/>
    <xf numFmtId="0" fontId="14" fillId="28" borderId="52" applyNumberFormat="0" applyFont="0" applyAlignment="0" applyProtection="0"/>
    <xf numFmtId="0" fontId="29" fillId="25" borderId="53" applyNumberFormat="0" applyAlignment="0" applyProtection="0"/>
    <xf numFmtId="0" fontId="31" fillId="0" borderId="54" applyNumberFormat="0" applyFill="0" applyAlignment="0" applyProtection="0"/>
    <xf numFmtId="0" fontId="14" fillId="28" borderId="52" applyNumberFormat="0" applyFont="0" applyAlignment="0" applyProtection="0"/>
    <xf numFmtId="0" fontId="29" fillId="25" borderId="53" applyNumberFormat="0" applyAlignment="0" applyProtection="0"/>
    <xf numFmtId="0" fontId="26" fillId="12" borderId="59" applyNumberFormat="0" applyAlignment="0" applyProtection="0"/>
    <xf numFmtId="0" fontId="14" fillId="28" borderId="52" applyNumberFormat="0" applyFont="0" applyAlignment="0" applyProtection="0"/>
    <xf numFmtId="0" fontId="29" fillId="25" borderId="61" applyNumberFormat="0" applyAlignment="0" applyProtection="0"/>
    <xf numFmtId="0" fontId="19" fillId="25" borderId="51" applyNumberFormat="0" applyAlignment="0" applyProtection="0"/>
    <xf numFmtId="0" fontId="14" fillId="28" borderId="52" applyNumberFormat="0" applyFont="0" applyAlignment="0" applyProtection="0"/>
    <xf numFmtId="0" fontId="29" fillId="25" borderId="53" applyNumberFormat="0" applyAlignment="0" applyProtection="0"/>
    <xf numFmtId="0" fontId="31" fillId="0" borderId="54" applyNumberFormat="0" applyFill="0" applyAlignment="0" applyProtection="0"/>
    <xf numFmtId="0" fontId="26" fillId="12" borderId="51" applyNumberFormat="0" applyAlignment="0" applyProtection="0"/>
    <xf numFmtId="0" fontId="14" fillId="28" borderId="52" applyNumberFormat="0" applyFont="0" applyAlignment="0" applyProtection="0"/>
    <xf numFmtId="0" fontId="14" fillId="28" borderId="52" applyNumberFormat="0" applyFont="0" applyAlignment="0" applyProtection="0"/>
    <xf numFmtId="0" fontId="29" fillId="25" borderId="53" applyNumberFormat="0" applyAlignment="0" applyProtection="0"/>
    <xf numFmtId="0" fontId="31" fillId="0" borderId="54" applyNumberFormat="0" applyFill="0" applyAlignment="0" applyProtection="0"/>
    <xf numFmtId="0" fontId="14" fillId="28" borderId="52" applyNumberFormat="0" applyFont="0" applyAlignment="0" applyProtection="0"/>
    <xf numFmtId="0" fontId="14" fillId="28" borderId="60" applyNumberFormat="0" applyFont="0" applyAlignment="0" applyProtection="0"/>
    <xf numFmtId="0" fontId="31" fillId="0" borderId="54" applyNumberFormat="0" applyFill="0" applyAlignment="0" applyProtection="0"/>
    <xf numFmtId="0" fontId="19" fillId="25" borderId="51" applyNumberFormat="0" applyAlignment="0" applyProtection="0"/>
    <xf numFmtId="0" fontId="19" fillId="25" borderId="51" applyNumberFormat="0" applyAlignment="0" applyProtection="0"/>
    <xf numFmtId="0" fontId="14" fillId="28" borderId="52" applyNumberFormat="0" applyFont="0" applyAlignment="0" applyProtection="0"/>
    <xf numFmtId="0" fontId="26" fillId="12" borderId="51" applyNumberFormat="0" applyAlignment="0" applyProtection="0"/>
    <xf numFmtId="0" fontId="29" fillId="25" borderId="53" applyNumberFormat="0" applyAlignment="0" applyProtection="0"/>
    <xf numFmtId="0" fontId="14" fillId="28" borderId="52" applyNumberFormat="0" applyFont="0" applyAlignment="0" applyProtection="0"/>
    <xf numFmtId="0" fontId="29" fillId="25" borderId="53" applyNumberFormat="0" applyAlignment="0" applyProtection="0"/>
    <xf numFmtId="0" fontId="31" fillId="0" borderId="54" applyNumberFormat="0" applyFill="0" applyAlignment="0" applyProtection="0"/>
    <xf numFmtId="0" fontId="26" fillId="12" borderId="51" applyNumberFormat="0" applyAlignment="0" applyProtection="0"/>
    <xf numFmtId="0" fontId="14" fillId="28" borderId="52" applyNumberFormat="0" applyFont="0" applyAlignment="0" applyProtection="0"/>
    <xf numFmtId="0" fontId="26" fillId="12" borderId="59" applyNumberFormat="0" applyAlignment="0" applyProtection="0"/>
    <xf numFmtId="0" fontId="14" fillId="28" borderId="52" applyNumberFormat="0" applyFont="0" applyAlignment="0" applyProtection="0"/>
    <xf numFmtId="0" fontId="31" fillId="0" borderId="57" applyNumberFormat="0" applyFill="0" applyAlignment="0" applyProtection="0"/>
    <xf numFmtId="0" fontId="29" fillId="25" borderId="56" applyNumberFormat="0" applyAlignment="0" applyProtection="0"/>
    <xf numFmtId="0" fontId="14" fillId="28" borderId="55" applyNumberFormat="0" applyFont="0" applyAlignment="0" applyProtection="0"/>
    <xf numFmtId="0" fontId="26" fillId="12" borderId="58" applyNumberFormat="0" applyAlignment="0" applyProtection="0"/>
    <xf numFmtId="0" fontId="19" fillId="25" borderId="58" applyNumberFormat="0" applyAlignment="0" applyProtection="0"/>
    <xf numFmtId="0" fontId="19" fillId="25" borderId="58" applyNumberFormat="0" applyAlignment="0" applyProtection="0"/>
    <xf numFmtId="0" fontId="26" fillId="12" borderId="58" applyNumberFormat="0" applyAlignment="0" applyProtection="0"/>
    <xf numFmtId="0" fontId="14" fillId="28" borderId="55" applyNumberFormat="0" applyFont="0" applyAlignment="0" applyProtection="0"/>
    <xf numFmtId="0" fontId="29" fillId="25" borderId="56" applyNumberFormat="0" applyAlignment="0" applyProtection="0"/>
    <xf numFmtId="0" fontId="31" fillId="0" borderId="57" applyNumberFormat="0" applyFill="0" applyAlignment="0" applyProtection="0"/>
    <xf numFmtId="0" fontId="14" fillId="28" borderId="55" applyNumberFormat="0" applyFont="0" applyAlignment="0" applyProtection="0"/>
    <xf numFmtId="0" fontId="14" fillId="28" borderId="55" applyNumberFormat="0" applyFont="0" applyAlignment="0" applyProtection="0"/>
    <xf numFmtId="0" fontId="31" fillId="0" borderId="57" applyNumberFormat="0" applyFill="0" applyAlignment="0" applyProtection="0"/>
    <xf numFmtId="0" fontId="14" fillId="28" borderId="55" applyNumberFormat="0" applyFont="0" applyAlignment="0" applyProtection="0"/>
    <xf numFmtId="0" fontId="19" fillId="25" borderId="58" applyNumberFormat="0" applyAlignment="0" applyProtection="0"/>
    <xf numFmtId="0" fontId="14" fillId="28" borderId="71" applyNumberFormat="0" applyFont="0" applyAlignment="0" applyProtection="0"/>
    <xf numFmtId="0" fontId="19" fillId="25" borderId="74" applyNumberFormat="0" applyAlignment="0" applyProtection="0"/>
    <xf numFmtId="0" fontId="14" fillId="28" borderId="55" applyNumberFormat="0" applyFont="0" applyAlignment="0" applyProtection="0"/>
    <xf numFmtId="0" fontId="26" fillId="12" borderId="58" applyNumberFormat="0" applyAlignment="0" applyProtection="0"/>
    <xf numFmtId="0" fontId="29" fillId="25" borderId="56" applyNumberFormat="0" applyAlignment="0" applyProtection="0"/>
    <xf numFmtId="0" fontId="26" fillId="12" borderId="58" applyNumberFormat="0" applyAlignment="0" applyProtection="0"/>
    <xf numFmtId="0" fontId="19" fillId="25" borderId="58" applyNumberFormat="0" applyAlignment="0" applyProtection="0"/>
    <xf numFmtId="0" fontId="19" fillId="25" borderId="58" applyNumberFormat="0" applyAlignment="0" applyProtection="0"/>
    <xf numFmtId="0" fontId="26" fillId="12" borderId="58" applyNumberFormat="0" applyAlignment="0" applyProtection="0"/>
    <xf numFmtId="0" fontId="19" fillId="25" borderId="58" applyNumberFormat="0" applyAlignment="0" applyProtection="0"/>
    <xf numFmtId="0" fontId="14" fillId="28" borderId="55" applyNumberFormat="0" applyFont="0" applyAlignment="0" applyProtection="0"/>
    <xf numFmtId="0" fontId="29" fillId="25" borderId="56" applyNumberFormat="0" applyAlignment="0" applyProtection="0"/>
    <xf numFmtId="0" fontId="31" fillId="0" borderId="57" applyNumberFormat="0" applyFill="0" applyAlignment="0" applyProtection="0"/>
    <xf numFmtId="0" fontId="26" fillId="12" borderId="58" applyNumberFormat="0" applyAlignment="0" applyProtection="0"/>
    <xf numFmtId="0" fontId="14" fillId="28" borderId="55" applyNumberFormat="0" applyFont="0" applyAlignment="0" applyProtection="0"/>
    <xf numFmtId="0" fontId="14" fillId="28" borderId="55" applyNumberFormat="0" applyFont="0" applyAlignment="0" applyProtection="0"/>
    <xf numFmtId="0" fontId="29" fillId="25" borderId="56" applyNumberFormat="0" applyAlignment="0" applyProtection="0"/>
    <xf numFmtId="0" fontId="31" fillId="0" borderId="57" applyNumberFormat="0" applyFill="0" applyAlignment="0" applyProtection="0"/>
    <xf numFmtId="0" fontId="14" fillId="28" borderId="63" applyNumberFormat="0" applyFont="0" applyAlignment="0" applyProtection="0"/>
    <xf numFmtId="0" fontId="14" fillId="28" borderId="55" applyNumberFormat="0" applyFont="0" applyAlignment="0" applyProtection="0"/>
    <xf numFmtId="0" fontId="31" fillId="0" borderId="65" applyNumberFormat="0" applyFill="0" applyAlignment="0" applyProtection="0"/>
    <xf numFmtId="0" fontId="29" fillId="25" borderId="56" applyNumberFormat="0" applyAlignment="0" applyProtection="0"/>
    <xf numFmtId="0" fontId="31" fillId="0" borderId="57" applyNumberFormat="0" applyFill="0" applyAlignment="0" applyProtection="0"/>
    <xf numFmtId="0" fontId="14" fillId="28" borderId="55" applyNumberFormat="0" applyFont="0" applyAlignment="0" applyProtection="0"/>
    <xf numFmtId="0" fontId="14" fillId="28" borderId="55" applyNumberFormat="0" applyFont="0" applyAlignment="0" applyProtection="0"/>
    <xf numFmtId="0" fontId="19" fillId="25" borderId="58" applyNumberFormat="0" applyAlignment="0" applyProtection="0"/>
    <xf numFmtId="0" fontId="19" fillId="25" borderId="58" applyNumberFormat="0" applyAlignment="0" applyProtection="0"/>
    <xf numFmtId="0" fontId="26" fillId="12" borderId="58" applyNumberFormat="0" applyAlignment="0" applyProtection="0"/>
    <xf numFmtId="0" fontId="19" fillId="25" borderId="58" applyNumberFormat="0" applyAlignment="0" applyProtection="0"/>
    <xf numFmtId="0" fontId="26" fillId="12" borderId="58" applyNumberFormat="0" applyAlignment="0" applyProtection="0"/>
    <xf numFmtId="0" fontId="31" fillId="0" borderId="57" applyNumberFormat="0" applyFill="0" applyAlignment="0" applyProtection="0"/>
    <xf numFmtId="0" fontId="14" fillId="28" borderId="55" applyNumberFormat="0" applyFont="0" applyAlignment="0" applyProtection="0"/>
    <xf numFmtId="0" fontId="14" fillId="28" borderId="55" applyNumberFormat="0" applyFont="0" applyAlignment="0" applyProtection="0"/>
    <xf numFmtId="0" fontId="29" fillId="25" borderId="56" applyNumberFormat="0" applyAlignment="0" applyProtection="0"/>
    <xf numFmtId="0" fontId="26" fillId="12" borderId="58" applyNumberFormat="0" applyAlignment="0" applyProtection="0"/>
    <xf numFmtId="0" fontId="31" fillId="0" borderId="57" applyNumberFormat="0" applyFill="0" applyAlignment="0" applyProtection="0"/>
    <xf numFmtId="0" fontId="14" fillId="28" borderId="55" applyNumberFormat="0" applyFont="0" applyAlignment="0" applyProtection="0"/>
    <xf numFmtId="0" fontId="14" fillId="28" borderId="55" applyNumberFormat="0" applyFont="0" applyAlignment="0" applyProtection="0"/>
    <xf numFmtId="0" fontId="29" fillId="25" borderId="56" applyNumberFormat="0" applyAlignment="0" applyProtection="0"/>
    <xf numFmtId="0" fontId="31" fillId="0" borderId="57" applyNumberFormat="0" applyFill="0" applyAlignment="0" applyProtection="0"/>
    <xf numFmtId="0" fontId="14" fillId="28" borderId="55" applyNumberFormat="0" applyFont="0" applyAlignment="0" applyProtection="0"/>
    <xf numFmtId="0" fontId="29" fillId="25" borderId="56" applyNumberFormat="0" applyAlignment="0" applyProtection="0"/>
    <xf numFmtId="0" fontId="29" fillId="25" borderId="72" applyNumberFormat="0" applyAlignment="0" applyProtection="0"/>
    <xf numFmtId="0" fontId="14" fillId="28" borderId="55" applyNumberFormat="0" applyFont="0" applyAlignment="0" applyProtection="0"/>
    <xf numFmtId="0" fontId="19" fillId="25" borderId="58" applyNumberFormat="0" applyAlignment="0" applyProtection="0"/>
    <xf numFmtId="0" fontId="14" fillId="28" borderId="55" applyNumberFormat="0" applyFont="0" applyAlignment="0" applyProtection="0"/>
    <xf numFmtId="0" fontId="29" fillId="25" borderId="56" applyNumberFormat="0" applyAlignment="0" applyProtection="0"/>
    <xf numFmtId="0" fontId="31" fillId="0" borderId="57" applyNumberFormat="0" applyFill="0" applyAlignment="0" applyProtection="0"/>
    <xf numFmtId="0" fontId="26" fillId="12" borderId="58" applyNumberFormat="0" applyAlignment="0" applyProtection="0"/>
    <xf numFmtId="0" fontId="14" fillId="28" borderId="55" applyNumberFormat="0" applyFont="0" applyAlignment="0" applyProtection="0"/>
    <xf numFmtId="0" fontId="14" fillId="28" borderId="55" applyNumberFormat="0" applyFont="0" applyAlignment="0" applyProtection="0"/>
    <xf numFmtId="0" fontId="29" fillId="25" borderId="56" applyNumberFormat="0" applyAlignment="0" applyProtection="0"/>
    <xf numFmtId="0" fontId="31" fillId="0" borderId="57" applyNumberFormat="0" applyFill="0" applyAlignment="0" applyProtection="0"/>
    <xf numFmtId="0" fontId="31" fillId="0" borderId="65" applyNumberFormat="0" applyFill="0" applyAlignment="0" applyProtection="0"/>
    <xf numFmtId="0" fontId="14" fillId="28" borderId="55" applyNumberFormat="0" applyFont="0" applyAlignment="0" applyProtection="0"/>
    <xf numFmtId="0" fontId="31" fillId="0" borderId="57" applyNumberFormat="0" applyFill="0" applyAlignment="0" applyProtection="0"/>
    <xf numFmtId="0" fontId="19" fillId="25" borderId="58" applyNumberFormat="0" applyAlignment="0" applyProtection="0"/>
    <xf numFmtId="0" fontId="19" fillId="25" borderId="58" applyNumberFormat="0" applyAlignment="0" applyProtection="0"/>
    <xf numFmtId="0" fontId="14" fillId="28" borderId="55" applyNumberFormat="0" applyFont="0" applyAlignment="0" applyProtection="0"/>
    <xf numFmtId="0" fontId="26" fillId="12" borderId="58" applyNumberFormat="0" applyAlignment="0" applyProtection="0"/>
    <xf numFmtId="0" fontId="29" fillId="25" borderId="56" applyNumberFormat="0" applyAlignment="0" applyProtection="0"/>
    <xf numFmtId="0" fontId="14" fillId="28" borderId="55" applyNumberFormat="0" applyFont="0" applyAlignment="0" applyProtection="0"/>
    <xf numFmtId="0" fontId="29" fillId="25" borderId="56" applyNumberFormat="0" applyAlignment="0" applyProtection="0"/>
    <xf numFmtId="0" fontId="31" fillId="0" borderId="57" applyNumberFormat="0" applyFill="0" applyAlignment="0" applyProtection="0"/>
    <xf numFmtId="0" fontId="26" fillId="12" borderId="58" applyNumberFormat="0" applyAlignment="0" applyProtection="0"/>
    <xf numFmtId="0" fontId="29" fillId="25" borderId="64" applyNumberFormat="0" applyAlignment="0" applyProtection="0"/>
    <xf numFmtId="0" fontId="14" fillId="28" borderId="55" applyNumberFormat="0" applyFont="0" applyAlignment="0" applyProtection="0"/>
    <xf numFmtId="0" fontId="19" fillId="25" borderId="75" applyNumberFormat="0" applyAlignment="0" applyProtection="0"/>
    <xf numFmtId="0" fontId="14" fillId="28" borderId="55" applyNumberFormat="0" applyFont="0" applyAlignment="0" applyProtection="0"/>
    <xf numFmtId="0" fontId="14" fillId="28" borderId="63" applyNumberFormat="0" applyFont="0" applyAlignment="0" applyProtection="0"/>
    <xf numFmtId="0" fontId="14" fillId="28" borderId="60" applyNumberFormat="0" applyFont="0" applyAlignment="0" applyProtection="0"/>
    <xf numFmtId="0" fontId="29" fillId="25" borderId="61" applyNumberFormat="0" applyAlignment="0" applyProtection="0"/>
    <xf numFmtId="0" fontId="31" fillId="0" borderId="62" applyNumberFormat="0" applyFill="0" applyAlignment="0" applyProtection="0"/>
    <xf numFmtId="0" fontId="14" fillId="28" borderId="60" applyNumberFormat="0" applyFont="0" applyAlignment="0" applyProtection="0"/>
    <xf numFmtId="0" fontId="14" fillId="28" borderId="60" applyNumberFormat="0" applyFont="0" applyAlignment="0" applyProtection="0"/>
    <xf numFmtId="0" fontId="31" fillId="0" borderId="62" applyNumberFormat="0" applyFill="0" applyAlignment="0" applyProtection="0"/>
    <xf numFmtId="0" fontId="14" fillId="28" borderId="60" applyNumberFormat="0" applyFont="0" applyAlignment="0" applyProtection="0"/>
    <xf numFmtId="0" fontId="19" fillId="25" borderId="59" applyNumberFormat="0" applyAlignment="0" applyProtection="0"/>
    <xf numFmtId="0" fontId="26" fillId="12" borderId="83" applyNumberFormat="0" applyAlignment="0" applyProtection="0"/>
    <xf numFmtId="0" fontId="31" fillId="0" borderId="81" applyNumberFormat="0" applyFill="0" applyAlignment="0" applyProtection="0"/>
    <xf numFmtId="0" fontId="14" fillId="28" borderId="60" applyNumberFormat="0" applyFont="0" applyAlignment="0" applyProtection="0"/>
    <xf numFmtId="0" fontId="26" fillId="12" borderId="59" applyNumberFormat="0" applyAlignment="0" applyProtection="0"/>
    <xf numFmtId="0" fontId="29" fillId="25" borderId="61" applyNumberFormat="0" applyAlignment="0" applyProtection="0"/>
    <xf numFmtId="0" fontId="26" fillId="12" borderId="59" applyNumberFormat="0" applyAlignment="0" applyProtection="0"/>
    <xf numFmtId="0" fontId="19" fillId="25" borderId="59" applyNumberFormat="0" applyAlignment="0" applyProtection="0"/>
    <xf numFmtId="0" fontId="19" fillId="25" borderId="59" applyNumberFormat="0" applyAlignment="0" applyProtection="0"/>
    <xf numFmtId="0" fontId="26" fillId="12" borderId="59" applyNumberFormat="0" applyAlignment="0" applyProtection="0"/>
    <xf numFmtId="0" fontId="19" fillId="25" borderId="59" applyNumberFormat="0" applyAlignment="0" applyProtection="0"/>
    <xf numFmtId="0" fontId="14" fillId="28" borderId="60" applyNumberFormat="0" applyFont="0" applyAlignment="0" applyProtection="0"/>
    <xf numFmtId="0" fontId="29" fillId="25" borderId="61" applyNumberFormat="0" applyAlignment="0" applyProtection="0"/>
    <xf numFmtId="0" fontId="31" fillId="0" borderId="62" applyNumberFormat="0" applyFill="0" applyAlignment="0" applyProtection="0"/>
    <xf numFmtId="0" fontId="26" fillId="12" borderId="59" applyNumberFormat="0" applyAlignment="0" applyProtection="0"/>
    <xf numFmtId="0" fontId="14" fillId="28" borderId="60" applyNumberFormat="0" applyFont="0" applyAlignment="0" applyProtection="0"/>
    <xf numFmtId="0" fontId="14" fillId="28" borderId="60" applyNumberFormat="0" applyFont="0" applyAlignment="0" applyProtection="0"/>
    <xf numFmtId="0" fontId="29" fillId="25" borderId="61" applyNumberFormat="0" applyAlignment="0" applyProtection="0"/>
    <xf numFmtId="0" fontId="31" fillId="0" borderId="62" applyNumberFormat="0" applyFill="0" applyAlignment="0" applyProtection="0"/>
    <xf numFmtId="0" fontId="31" fillId="0" borderId="70" applyNumberFormat="0" applyFill="0" applyAlignment="0" applyProtection="0"/>
    <xf numFmtId="0" fontId="14" fillId="28" borderId="60" applyNumberFormat="0" applyFont="0" applyAlignment="0" applyProtection="0"/>
    <xf numFmtId="0" fontId="14" fillId="28" borderId="87" applyNumberFormat="0" applyFont="0" applyAlignment="0" applyProtection="0"/>
    <xf numFmtId="0" fontId="29" fillId="25" borderId="61" applyNumberFormat="0" applyAlignment="0" applyProtection="0"/>
    <xf numFmtId="0" fontId="31" fillId="0" borderId="62" applyNumberFormat="0" applyFill="0" applyAlignment="0" applyProtection="0"/>
    <xf numFmtId="0" fontId="14" fillId="28" borderId="60" applyNumberFormat="0" applyFont="0" applyAlignment="0" applyProtection="0"/>
    <xf numFmtId="0" fontId="14" fillId="28" borderId="60" applyNumberFormat="0" applyFont="0" applyAlignment="0" applyProtection="0"/>
    <xf numFmtId="0" fontId="19" fillId="25" borderId="59" applyNumberFormat="0" applyAlignment="0" applyProtection="0"/>
    <xf numFmtId="0" fontId="19" fillId="25" borderId="59" applyNumberFormat="0" applyAlignment="0" applyProtection="0"/>
    <xf numFmtId="0" fontId="26" fillId="12" borderId="59" applyNumberFormat="0" applyAlignment="0" applyProtection="0"/>
    <xf numFmtId="0" fontId="19" fillId="25" borderId="59" applyNumberFormat="0" applyAlignment="0" applyProtection="0"/>
    <xf numFmtId="0" fontId="26" fillId="12" borderId="59" applyNumberFormat="0" applyAlignment="0" applyProtection="0"/>
    <xf numFmtId="0" fontId="31" fillId="0" borderId="62" applyNumberFormat="0" applyFill="0" applyAlignment="0" applyProtection="0"/>
    <xf numFmtId="0" fontId="14" fillId="28" borderId="60" applyNumberFormat="0" applyFont="0" applyAlignment="0" applyProtection="0"/>
    <xf numFmtId="0" fontId="14" fillId="28" borderId="60" applyNumberFormat="0" applyFont="0" applyAlignment="0" applyProtection="0"/>
    <xf numFmtId="0" fontId="29" fillId="25" borderId="61" applyNumberFormat="0" applyAlignment="0" applyProtection="0"/>
    <xf numFmtId="0" fontId="26" fillId="12" borderId="59" applyNumberFormat="0" applyAlignment="0" applyProtection="0"/>
    <xf numFmtId="0" fontId="31" fillId="0" borderId="62" applyNumberFormat="0" applyFill="0" applyAlignment="0" applyProtection="0"/>
    <xf numFmtId="0" fontId="14" fillId="28" borderId="60" applyNumberFormat="0" applyFont="0" applyAlignment="0" applyProtection="0"/>
    <xf numFmtId="0" fontId="14" fillId="28" borderId="60" applyNumberFormat="0" applyFont="0" applyAlignment="0" applyProtection="0"/>
    <xf numFmtId="0" fontId="29" fillId="25" borderId="61" applyNumberFormat="0" applyAlignment="0" applyProtection="0"/>
    <xf numFmtId="0" fontId="31" fillId="0" borderId="62" applyNumberFormat="0" applyFill="0" applyAlignment="0" applyProtection="0"/>
    <xf numFmtId="0" fontId="14" fillId="28" borderId="60" applyNumberFormat="0" applyFont="0" applyAlignment="0" applyProtection="0"/>
    <xf numFmtId="0" fontId="29" fillId="25" borderId="61" applyNumberFormat="0" applyAlignment="0" applyProtection="0"/>
    <xf numFmtId="0" fontId="29" fillId="25" borderId="69" applyNumberFormat="0" applyAlignment="0" applyProtection="0"/>
    <xf numFmtId="0" fontId="14" fillId="28" borderId="60" applyNumberFormat="0" applyFont="0" applyAlignment="0" applyProtection="0"/>
    <xf numFmtId="0" fontId="29" fillId="25" borderId="96" applyNumberFormat="0" applyAlignment="0" applyProtection="0"/>
    <xf numFmtId="0" fontId="19" fillId="25" borderId="59" applyNumberFormat="0" applyAlignment="0" applyProtection="0"/>
    <xf numFmtId="0" fontId="14" fillId="28" borderId="60" applyNumberFormat="0" applyFont="0" applyAlignment="0" applyProtection="0"/>
    <xf numFmtId="0" fontId="29" fillId="25" borderId="61" applyNumberFormat="0" applyAlignment="0" applyProtection="0"/>
    <xf numFmtId="0" fontId="31" fillId="0" borderId="62" applyNumberFormat="0" applyFill="0" applyAlignment="0" applyProtection="0"/>
    <xf numFmtId="0" fontId="26" fillId="12" borderId="59" applyNumberFormat="0" applyAlignment="0" applyProtection="0"/>
    <xf numFmtId="0" fontId="14" fillId="28" borderId="60" applyNumberFormat="0" applyFont="0" applyAlignment="0" applyProtection="0"/>
    <xf numFmtId="0" fontId="14" fillId="28" borderId="60" applyNumberFormat="0" applyFont="0" applyAlignment="0" applyProtection="0"/>
    <xf numFmtId="0" fontId="29" fillId="25" borderId="61" applyNumberFormat="0" applyAlignment="0" applyProtection="0"/>
    <xf numFmtId="0" fontId="31" fillId="0" borderId="62" applyNumberFormat="0" applyFill="0" applyAlignment="0" applyProtection="0"/>
    <xf numFmtId="0" fontId="14" fillId="28" borderId="68" applyNumberFormat="0" applyFont="0" applyAlignment="0" applyProtection="0"/>
    <xf numFmtId="0" fontId="14" fillId="28" borderId="60" applyNumberFormat="0" applyFont="0" applyAlignment="0" applyProtection="0"/>
    <xf numFmtId="0" fontId="31" fillId="0" borderId="62" applyNumberFormat="0" applyFill="0" applyAlignment="0" applyProtection="0"/>
    <xf numFmtId="0" fontId="19" fillId="25" borderId="59" applyNumberFormat="0" applyAlignment="0" applyProtection="0"/>
    <xf numFmtId="0" fontId="19" fillId="25" borderId="59" applyNumberFormat="0" applyAlignment="0" applyProtection="0"/>
    <xf numFmtId="0" fontId="14" fillId="28" borderId="60" applyNumberFormat="0" applyFont="0" applyAlignment="0" applyProtection="0"/>
    <xf numFmtId="0" fontId="26" fillId="12" borderId="59" applyNumberFormat="0" applyAlignment="0" applyProtection="0"/>
    <xf numFmtId="0" fontId="29" fillId="25" borderId="61" applyNumberFormat="0" applyAlignment="0" applyProtection="0"/>
    <xf numFmtId="0" fontId="14" fillId="28" borderId="60" applyNumberFormat="0" applyFont="0" applyAlignment="0" applyProtection="0"/>
    <xf numFmtId="0" fontId="29" fillId="25" borderId="61" applyNumberFormat="0" applyAlignment="0" applyProtection="0"/>
    <xf numFmtId="0" fontId="31" fillId="0" borderId="62" applyNumberFormat="0" applyFill="0" applyAlignment="0" applyProtection="0"/>
    <xf numFmtId="0" fontId="26" fillId="12" borderId="59" applyNumberFormat="0" applyAlignment="0" applyProtection="0"/>
    <xf numFmtId="0" fontId="26" fillId="12" borderId="67" applyNumberFormat="0" applyAlignment="0" applyProtection="0"/>
    <xf numFmtId="0" fontId="14" fillId="28" borderId="60" applyNumberFormat="0" applyFont="0" applyAlignment="0" applyProtection="0"/>
    <xf numFmtId="0" fontId="14" fillId="28" borderId="68" applyNumberFormat="0" applyFont="0" applyAlignment="0" applyProtection="0"/>
    <xf numFmtId="0" fontId="14" fillId="28" borderId="60" applyNumberFormat="0" applyFont="0" applyAlignment="0" applyProtection="0"/>
    <xf numFmtId="0" fontId="19" fillId="25" borderId="67" applyNumberFormat="0" applyAlignment="0" applyProtection="0"/>
    <xf numFmtId="0" fontId="19" fillId="25" borderId="66" applyNumberFormat="0" applyAlignment="0" applyProtection="0"/>
    <xf numFmtId="0" fontId="26" fillId="12" borderId="66" applyNumberFormat="0" applyAlignment="0" applyProtection="0"/>
    <xf numFmtId="0" fontId="14" fillId="28" borderId="63" applyNumberFormat="0" applyFont="0" applyAlignment="0" applyProtection="0"/>
    <xf numFmtId="0" fontId="29" fillId="25" borderId="64" applyNumberFormat="0" applyAlignment="0" applyProtection="0"/>
    <xf numFmtId="0" fontId="31" fillId="0" borderId="65" applyNumberFormat="0" applyFill="0" applyAlignment="0" applyProtection="0"/>
    <xf numFmtId="0" fontId="14" fillId="28" borderId="63" applyNumberFormat="0" applyFont="0" applyAlignment="0" applyProtection="0"/>
    <xf numFmtId="0" fontId="14" fillId="28" borderId="63" applyNumberFormat="0" applyFont="0" applyAlignment="0" applyProtection="0"/>
    <xf numFmtId="0" fontId="31" fillId="0" borderId="65" applyNumberFormat="0" applyFill="0" applyAlignment="0" applyProtection="0"/>
    <xf numFmtId="0" fontId="14" fillId="28" borderId="63" applyNumberFormat="0" applyFont="0" applyAlignment="0" applyProtection="0"/>
    <xf numFmtId="0" fontId="19" fillId="25" borderId="66" applyNumberFormat="0" applyAlignment="0" applyProtection="0"/>
    <xf numFmtId="0" fontId="14" fillId="28" borderId="63" applyNumberFormat="0" applyFont="0" applyAlignment="0" applyProtection="0"/>
    <xf numFmtId="0" fontId="26" fillId="12" borderId="66" applyNumberFormat="0" applyAlignment="0" applyProtection="0"/>
    <xf numFmtId="0" fontId="29" fillId="25" borderId="64" applyNumberFormat="0" applyAlignment="0" applyProtection="0"/>
    <xf numFmtId="0" fontId="26" fillId="12" borderId="66" applyNumberFormat="0" applyAlignment="0" applyProtection="0"/>
    <xf numFmtId="0" fontId="19" fillId="25" borderId="66" applyNumberFormat="0" applyAlignment="0" applyProtection="0"/>
    <xf numFmtId="0" fontId="19" fillId="25" borderId="66" applyNumberFormat="0" applyAlignment="0" applyProtection="0"/>
    <xf numFmtId="0" fontId="26" fillId="12" borderId="66" applyNumberFormat="0" applyAlignment="0" applyProtection="0"/>
    <xf numFmtId="0" fontId="19" fillId="25" borderId="66" applyNumberFormat="0" applyAlignment="0" applyProtection="0"/>
    <xf numFmtId="0" fontId="14" fillId="28" borderId="63" applyNumberFormat="0" applyFont="0" applyAlignment="0" applyProtection="0"/>
    <xf numFmtId="0" fontId="29" fillId="25" borderId="64" applyNumberFormat="0" applyAlignment="0" applyProtection="0"/>
    <xf numFmtId="0" fontId="31" fillId="0" borderId="65" applyNumberFormat="0" applyFill="0" applyAlignment="0" applyProtection="0"/>
    <xf numFmtId="0" fontId="26" fillId="12" borderId="66" applyNumberFormat="0" applyAlignment="0" applyProtection="0"/>
    <xf numFmtId="0" fontId="14" fillId="28" borderId="63" applyNumberFormat="0" applyFont="0" applyAlignment="0" applyProtection="0"/>
    <xf numFmtId="0" fontId="14" fillId="28" borderId="63" applyNumberFormat="0" applyFont="0" applyAlignment="0" applyProtection="0"/>
    <xf numFmtId="0" fontId="29" fillId="25" borderId="64" applyNumberFormat="0" applyAlignment="0" applyProtection="0"/>
    <xf numFmtId="0" fontId="31" fillId="0" borderId="65" applyNumberFormat="0" applyFill="0" applyAlignment="0" applyProtection="0"/>
    <xf numFmtId="0" fontId="14" fillId="28" borderId="71" applyNumberFormat="0" applyFont="0" applyAlignment="0" applyProtection="0"/>
    <xf numFmtId="0" fontId="14" fillId="28" borderId="63" applyNumberFormat="0" applyFont="0" applyAlignment="0" applyProtection="0"/>
    <xf numFmtId="0" fontId="31" fillId="0" borderId="73" applyNumberFormat="0" applyFill="0" applyAlignment="0" applyProtection="0"/>
    <xf numFmtId="0" fontId="29" fillId="25" borderId="64" applyNumberFormat="0" applyAlignment="0" applyProtection="0"/>
    <xf numFmtId="0" fontId="31" fillId="0" borderId="65" applyNumberFormat="0" applyFill="0" applyAlignment="0" applyProtection="0"/>
    <xf numFmtId="0" fontId="14" fillId="28" borderId="63" applyNumberFormat="0" applyFont="0" applyAlignment="0" applyProtection="0"/>
    <xf numFmtId="0" fontId="14" fillId="28" borderId="63" applyNumberFormat="0" applyFont="0" applyAlignment="0" applyProtection="0"/>
    <xf numFmtId="0" fontId="19" fillId="25" borderId="66" applyNumberFormat="0" applyAlignment="0" applyProtection="0"/>
    <xf numFmtId="0" fontId="19" fillId="25" borderId="66" applyNumberFormat="0" applyAlignment="0" applyProtection="0"/>
    <xf numFmtId="0" fontId="26" fillId="12" borderId="66" applyNumberFormat="0" applyAlignment="0" applyProtection="0"/>
    <xf numFmtId="0" fontId="19" fillId="25" borderId="66" applyNumberFormat="0" applyAlignment="0" applyProtection="0"/>
    <xf numFmtId="0" fontId="26" fillId="12" borderId="66" applyNumberFormat="0" applyAlignment="0" applyProtection="0"/>
    <xf numFmtId="0" fontId="31" fillId="0" borderId="65" applyNumberFormat="0" applyFill="0" applyAlignment="0" applyProtection="0"/>
    <xf numFmtId="0" fontId="14" fillId="28" borderId="63" applyNumberFormat="0" applyFont="0" applyAlignment="0" applyProtection="0"/>
    <xf numFmtId="0" fontId="14" fillId="28" borderId="63" applyNumberFormat="0" applyFont="0" applyAlignment="0" applyProtection="0"/>
    <xf numFmtId="0" fontId="29" fillId="25" borderId="64" applyNumberFormat="0" applyAlignment="0" applyProtection="0"/>
    <xf numFmtId="0" fontId="26" fillId="12" borderId="66" applyNumberFormat="0" applyAlignment="0" applyProtection="0"/>
    <xf numFmtId="0" fontId="31" fillId="0" borderId="65" applyNumberFormat="0" applyFill="0" applyAlignment="0" applyProtection="0"/>
    <xf numFmtId="0" fontId="14" fillId="28" borderId="63" applyNumberFormat="0" applyFont="0" applyAlignment="0" applyProtection="0"/>
    <xf numFmtId="0" fontId="14" fillId="28" borderId="63" applyNumberFormat="0" applyFont="0" applyAlignment="0" applyProtection="0"/>
    <xf numFmtId="0" fontId="29" fillId="25" borderId="64" applyNumberFormat="0" applyAlignment="0" applyProtection="0"/>
    <xf numFmtId="0" fontId="31" fillId="0" borderId="65" applyNumberFormat="0" applyFill="0" applyAlignment="0" applyProtection="0"/>
    <xf numFmtId="0" fontId="14" fillId="28" borderId="63" applyNumberFormat="0" applyFont="0" applyAlignment="0" applyProtection="0"/>
    <xf numFmtId="0" fontId="29" fillId="25" borderId="64" applyNumberFormat="0" applyAlignment="0" applyProtection="0"/>
    <xf numFmtId="0" fontId="14" fillId="28" borderId="63" applyNumberFormat="0" applyFont="0" applyAlignment="0" applyProtection="0"/>
    <xf numFmtId="0" fontId="19" fillId="25" borderId="66" applyNumberFormat="0" applyAlignment="0" applyProtection="0"/>
    <xf numFmtId="0" fontId="14" fillId="28" borderId="63" applyNumberFormat="0" applyFont="0" applyAlignment="0" applyProtection="0"/>
    <xf numFmtId="0" fontId="29" fillId="25" borderId="64" applyNumberFormat="0" applyAlignment="0" applyProtection="0"/>
    <xf numFmtId="0" fontId="31" fillId="0" borderId="65" applyNumberFormat="0" applyFill="0" applyAlignment="0" applyProtection="0"/>
    <xf numFmtId="0" fontId="26" fillId="12" borderId="66" applyNumberFormat="0" applyAlignment="0" applyProtection="0"/>
    <xf numFmtId="0" fontId="14" fillId="28" borderId="63" applyNumberFormat="0" applyFont="0" applyAlignment="0" applyProtection="0"/>
    <xf numFmtId="0" fontId="14" fillId="28" borderId="63" applyNumberFormat="0" applyFont="0" applyAlignment="0" applyProtection="0"/>
    <xf numFmtId="0" fontId="29" fillId="25" borderId="64" applyNumberFormat="0" applyAlignment="0" applyProtection="0"/>
    <xf numFmtId="0" fontId="31" fillId="0" borderId="65" applyNumberFormat="0" applyFill="0" applyAlignment="0" applyProtection="0"/>
    <xf numFmtId="0" fontId="31" fillId="0" borderId="73" applyNumberFormat="0" applyFill="0" applyAlignment="0" applyProtection="0"/>
    <xf numFmtId="0" fontId="14" fillId="28" borderId="63" applyNumberFormat="0" applyFont="0" applyAlignment="0" applyProtection="0"/>
    <xf numFmtId="0" fontId="31" fillId="0" borderId="65" applyNumberFormat="0" applyFill="0" applyAlignment="0" applyProtection="0"/>
    <xf numFmtId="0" fontId="19" fillId="25" borderId="66" applyNumberFormat="0" applyAlignment="0" applyProtection="0"/>
    <xf numFmtId="0" fontId="19" fillId="25" borderId="66" applyNumberFormat="0" applyAlignment="0" applyProtection="0"/>
    <xf numFmtId="0" fontId="14" fillId="28" borderId="63" applyNumberFormat="0" applyFont="0" applyAlignment="0" applyProtection="0"/>
    <xf numFmtId="0" fontId="26" fillId="12" borderId="66" applyNumberFormat="0" applyAlignment="0" applyProtection="0"/>
    <xf numFmtId="0" fontId="29" fillId="25" borderId="64" applyNumberFormat="0" applyAlignment="0" applyProtection="0"/>
    <xf numFmtId="0" fontId="14" fillId="28" borderId="63" applyNumberFormat="0" applyFont="0" applyAlignment="0" applyProtection="0"/>
    <xf numFmtId="0" fontId="29" fillId="25" borderId="64" applyNumberFormat="0" applyAlignment="0" applyProtection="0"/>
    <xf numFmtId="0" fontId="31" fillId="0" borderId="65" applyNumberFormat="0" applyFill="0" applyAlignment="0" applyProtection="0"/>
    <xf numFmtId="0" fontId="26" fillId="12" borderId="66" applyNumberFormat="0" applyAlignment="0" applyProtection="0"/>
    <xf numFmtId="0" fontId="29" fillId="25" borderId="72" applyNumberFormat="0" applyAlignment="0" applyProtection="0"/>
    <xf numFmtId="0" fontId="14" fillId="28" borderId="63" applyNumberFormat="0" applyFont="0" applyAlignment="0" applyProtection="0"/>
    <xf numFmtId="0" fontId="14" fillId="28" borderId="63" applyNumberFormat="0" applyFont="0" applyAlignment="0" applyProtection="0"/>
    <xf numFmtId="0" fontId="14" fillId="28" borderId="71" applyNumberFormat="0" applyFont="0" applyAlignment="0" applyProtection="0"/>
    <xf numFmtId="0" fontId="14" fillId="28" borderId="68" applyNumberFormat="0" applyFont="0" applyAlignment="0" applyProtection="0"/>
    <xf numFmtId="0" fontId="29" fillId="25" borderId="69" applyNumberFormat="0" applyAlignment="0" applyProtection="0"/>
    <xf numFmtId="0" fontId="31" fillId="0" borderId="70" applyNumberFormat="0" applyFill="0" applyAlignment="0" applyProtection="0"/>
    <xf numFmtId="0" fontId="14" fillId="28" borderId="68" applyNumberFormat="0" applyFont="0" applyAlignment="0" applyProtection="0"/>
    <xf numFmtId="0" fontId="14" fillId="28" borderId="68" applyNumberFormat="0" applyFont="0" applyAlignment="0" applyProtection="0"/>
    <xf numFmtId="0" fontId="31" fillId="0" borderId="70" applyNumberFormat="0" applyFill="0" applyAlignment="0" applyProtection="0"/>
    <xf numFmtId="0" fontId="14" fillId="28" borderId="68" applyNumberFormat="0" applyFont="0" applyAlignment="0" applyProtection="0"/>
    <xf numFmtId="0" fontId="19" fillId="25" borderId="67" applyNumberFormat="0" applyAlignment="0" applyProtection="0"/>
    <xf numFmtId="0" fontId="31" fillId="0" borderId="78" applyNumberFormat="0" applyFill="0" applyAlignment="0" applyProtection="0"/>
    <xf numFmtId="0" fontId="14" fillId="28" borderId="68" applyNumberFormat="0" applyFont="0" applyAlignment="0" applyProtection="0"/>
    <xf numFmtId="0" fontId="26" fillId="12" borderId="67" applyNumberFormat="0" applyAlignment="0" applyProtection="0"/>
    <xf numFmtId="0" fontId="29" fillId="25" borderId="69" applyNumberFormat="0" applyAlignment="0" applyProtection="0"/>
    <xf numFmtId="0" fontId="26" fillId="12" borderId="67" applyNumberFormat="0" applyAlignment="0" applyProtection="0"/>
    <xf numFmtId="0" fontId="19" fillId="25" borderId="67" applyNumberFormat="0" applyAlignment="0" applyProtection="0"/>
    <xf numFmtId="0" fontId="19" fillId="25" borderId="67" applyNumberFormat="0" applyAlignment="0" applyProtection="0"/>
    <xf numFmtId="0" fontId="26" fillId="12" borderId="67" applyNumberFormat="0" applyAlignment="0" applyProtection="0"/>
    <xf numFmtId="0" fontId="19" fillId="25" borderId="67" applyNumberFormat="0" applyAlignment="0" applyProtection="0"/>
    <xf numFmtId="0" fontId="14" fillId="28" borderId="68" applyNumberFormat="0" applyFont="0" applyAlignment="0" applyProtection="0"/>
    <xf numFmtId="0" fontId="29" fillId="25" borderId="69" applyNumberFormat="0" applyAlignment="0" applyProtection="0"/>
    <xf numFmtId="0" fontId="31" fillId="0" borderId="70" applyNumberFormat="0" applyFill="0" applyAlignment="0" applyProtection="0"/>
    <xf numFmtId="0" fontId="26" fillId="12" borderId="67" applyNumberFormat="0" applyAlignment="0" applyProtection="0"/>
    <xf numFmtId="0" fontId="14" fillId="28" borderId="68" applyNumberFormat="0" applyFont="0" applyAlignment="0" applyProtection="0"/>
    <xf numFmtId="0" fontId="14" fillId="28" borderId="68" applyNumberFormat="0" applyFont="0" applyAlignment="0" applyProtection="0"/>
    <xf numFmtId="0" fontId="29" fillId="25" borderId="69" applyNumberFormat="0" applyAlignment="0" applyProtection="0"/>
    <xf numFmtId="0" fontId="31" fillId="0" borderId="70" applyNumberFormat="0" applyFill="0" applyAlignment="0" applyProtection="0"/>
    <xf numFmtId="0" fontId="31" fillId="0" borderId="89" applyNumberFormat="0" applyFill="0" applyAlignment="0" applyProtection="0"/>
    <xf numFmtId="0" fontId="14" fillId="28" borderId="68" applyNumberFormat="0" applyFont="0" applyAlignment="0" applyProtection="0"/>
    <xf numFmtId="0" fontId="31" fillId="0" borderId="94" applyNumberFormat="0" applyFill="0" applyAlignment="0" applyProtection="0"/>
    <xf numFmtId="0" fontId="29" fillId="25" borderId="69" applyNumberFormat="0" applyAlignment="0" applyProtection="0"/>
    <xf numFmtId="0" fontId="31" fillId="0" borderId="70" applyNumberFormat="0" applyFill="0" applyAlignment="0" applyProtection="0"/>
    <xf numFmtId="0" fontId="14" fillId="28" borderId="68" applyNumberFormat="0" applyFont="0" applyAlignment="0" applyProtection="0"/>
    <xf numFmtId="0" fontId="14" fillId="28" borderId="68" applyNumberFormat="0" applyFont="0" applyAlignment="0" applyProtection="0"/>
    <xf numFmtId="0" fontId="19" fillId="25" borderId="67" applyNumberFormat="0" applyAlignment="0" applyProtection="0"/>
    <xf numFmtId="0" fontId="19" fillId="25" borderId="67" applyNumberFormat="0" applyAlignment="0" applyProtection="0"/>
    <xf numFmtId="0" fontId="26" fillId="12" borderId="67" applyNumberFormat="0" applyAlignment="0" applyProtection="0"/>
    <xf numFmtId="0" fontId="19" fillId="25" borderId="67" applyNumberFormat="0" applyAlignment="0" applyProtection="0"/>
    <xf numFmtId="0" fontId="26" fillId="12" borderId="67" applyNumberFormat="0" applyAlignment="0" applyProtection="0"/>
    <xf numFmtId="0" fontId="31" fillId="0" borderId="70" applyNumberFormat="0" applyFill="0" applyAlignment="0" applyProtection="0"/>
    <xf numFmtId="0" fontId="14" fillId="28" borderId="68" applyNumberFormat="0" applyFont="0" applyAlignment="0" applyProtection="0"/>
    <xf numFmtId="0" fontId="14" fillId="28" borderId="68" applyNumberFormat="0" applyFont="0" applyAlignment="0" applyProtection="0"/>
    <xf numFmtId="0" fontId="29" fillId="25" borderId="69" applyNumberFormat="0" applyAlignment="0" applyProtection="0"/>
    <xf numFmtId="0" fontId="26" fillId="12" borderId="67" applyNumberFormat="0" applyAlignment="0" applyProtection="0"/>
    <xf numFmtId="0" fontId="31" fillId="0" borderId="70" applyNumberFormat="0" applyFill="0" applyAlignment="0" applyProtection="0"/>
    <xf numFmtId="0" fontId="14" fillId="28" borderId="68" applyNumberFormat="0" applyFont="0" applyAlignment="0" applyProtection="0"/>
    <xf numFmtId="0" fontId="14" fillId="28" borderId="68" applyNumberFormat="0" applyFont="0" applyAlignment="0" applyProtection="0"/>
    <xf numFmtId="0" fontId="29" fillId="25" borderId="69" applyNumberFormat="0" applyAlignment="0" applyProtection="0"/>
    <xf numFmtId="0" fontId="31" fillId="0" borderId="70" applyNumberFormat="0" applyFill="0" applyAlignment="0" applyProtection="0"/>
    <xf numFmtId="0" fontId="14" fillId="28" borderId="68" applyNumberFormat="0" applyFont="0" applyAlignment="0" applyProtection="0"/>
    <xf numFmtId="0" fontId="29" fillId="25" borderId="69" applyNumberFormat="0" applyAlignment="0" applyProtection="0"/>
    <xf numFmtId="0" fontId="14" fillId="28" borderId="68" applyNumberFormat="0" applyFont="0" applyAlignment="0" applyProtection="0"/>
    <xf numFmtId="0" fontId="14" fillId="28" borderId="76" applyNumberFormat="0" applyFont="0" applyAlignment="0" applyProtection="0"/>
    <xf numFmtId="0" fontId="19" fillId="25" borderId="67" applyNumberFormat="0" applyAlignment="0" applyProtection="0"/>
    <xf numFmtId="0" fontId="14" fillId="28" borderId="68" applyNumberFormat="0" applyFont="0" applyAlignment="0" applyProtection="0"/>
    <xf numFmtId="0" fontId="29" fillId="25" borderId="69" applyNumberFormat="0" applyAlignment="0" applyProtection="0"/>
    <xf numFmtId="0" fontId="31" fillId="0" borderId="70" applyNumberFormat="0" applyFill="0" applyAlignment="0" applyProtection="0"/>
    <xf numFmtId="0" fontId="26" fillId="12" borderId="67" applyNumberFormat="0" applyAlignment="0" applyProtection="0"/>
    <xf numFmtId="0" fontId="14" fillId="28" borderId="68" applyNumberFormat="0" applyFont="0" applyAlignment="0" applyProtection="0"/>
    <xf numFmtId="0" fontId="14" fillId="28" borderId="68" applyNumberFormat="0" applyFont="0" applyAlignment="0" applyProtection="0"/>
    <xf numFmtId="0" fontId="29" fillId="25" borderId="69" applyNumberFormat="0" applyAlignment="0" applyProtection="0"/>
    <xf numFmtId="0" fontId="31" fillId="0" borderId="70" applyNumberFormat="0" applyFill="0" applyAlignment="0" applyProtection="0"/>
    <xf numFmtId="0" fontId="14" fillId="28" borderId="68" applyNumberFormat="0" applyFont="0" applyAlignment="0" applyProtection="0"/>
    <xf numFmtId="0" fontId="29" fillId="25" borderId="77" applyNumberFormat="0" applyAlignment="0" applyProtection="0"/>
    <xf numFmtId="0" fontId="31" fillId="0" borderId="70" applyNumberFormat="0" applyFill="0" applyAlignment="0" applyProtection="0"/>
    <xf numFmtId="0" fontId="19" fillId="25" borderId="67" applyNumberFormat="0" applyAlignment="0" applyProtection="0"/>
    <xf numFmtId="0" fontId="19" fillId="25" borderId="67" applyNumberFormat="0" applyAlignment="0" applyProtection="0"/>
    <xf numFmtId="0" fontId="14" fillId="28" borderId="68" applyNumberFormat="0" applyFont="0" applyAlignment="0" applyProtection="0"/>
    <xf numFmtId="0" fontId="26" fillId="12" borderId="67" applyNumberFormat="0" applyAlignment="0" applyProtection="0"/>
    <xf numFmtId="0" fontId="29" fillId="25" borderId="69" applyNumberFormat="0" applyAlignment="0" applyProtection="0"/>
    <xf numFmtId="0" fontId="14" fillId="28" borderId="68" applyNumberFormat="0" applyFont="0" applyAlignment="0" applyProtection="0"/>
    <xf numFmtId="0" fontId="29" fillId="25" borderId="69" applyNumberFormat="0" applyAlignment="0" applyProtection="0"/>
    <xf numFmtId="0" fontId="31" fillId="0" borderId="70" applyNumberFormat="0" applyFill="0" applyAlignment="0" applyProtection="0"/>
    <xf numFmtId="0" fontId="26" fillId="12" borderId="67" applyNumberFormat="0" applyAlignment="0" applyProtection="0"/>
    <xf numFmtId="0" fontId="14" fillId="28" borderId="68" applyNumberFormat="0" applyFont="0" applyAlignment="0" applyProtection="0"/>
    <xf numFmtId="0" fontId="31" fillId="0" borderId="86" applyNumberFormat="0" applyFill="0" applyAlignment="0" applyProtection="0"/>
    <xf numFmtId="0" fontId="14" fillId="28" borderId="68" applyNumberFormat="0" applyFont="0" applyAlignment="0" applyProtection="0"/>
    <xf numFmtId="0" fontId="14" fillId="28" borderId="76" applyNumberFormat="0" applyFont="0" applyAlignment="0" applyProtection="0"/>
    <xf numFmtId="0" fontId="19" fillId="25" borderId="74" applyNumberFormat="0" applyAlignment="0" applyProtection="0"/>
    <xf numFmtId="0" fontId="26" fillId="12" borderId="74" applyNumberFormat="0" applyAlignment="0" applyProtection="0"/>
    <xf numFmtId="0" fontId="14" fillId="28" borderId="71" applyNumberFormat="0" applyFont="0" applyAlignment="0" applyProtection="0"/>
    <xf numFmtId="0" fontId="29" fillId="25" borderId="72" applyNumberFormat="0" applyAlignment="0" applyProtection="0"/>
    <xf numFmtId="0" fontId="31" fillId="0" borderId="73" applyNumberFormat="0" applyFill="0" applyAlignment="0" applyProtection="0"/>
    <xf numFmtId="0" fontId="14" fillId="28" borderId="71" applyNumberFormat="0" applyFont="0" applyAlignment="0" applyProtection="0"/>
    <xf numFmtId="0" fontId="14" fillId="28" borderId="71" applyNumberFormat="0" applyFont="0" applyAlignment="0" applyProtection="0"/>
    <xf numFmtId="0" fontId="31" fillId="0" borderId="73" applyNumberFormat="0" applyFill="0" applyAlignment="0" applyProtection="0"/>
    <xf numFmtId="0" fontId="14" fillId="28" borderId="71" applyNumberFormat="0" applyFont="0" applyAlignment="0" applyProtection="0"/>
    <xf numFmtId="0" fontId="19" fillId="25" borderId="74" applyNumberFormat="0" applyAlignment="0" applyProtection="0"/>
    <xf numFmtId="0" fontId="26" fillId="12" borderId="82" applyNumberFormat="0" applyAlignment="0" applyProtection="0"/>
    <xf numFmtId="0" fontId="14" fillId="28" borderId="79" applyNumberFormat="0" applyFont="0" applyAlignment="0" applyProtection="0"/>
    <xf numFmtId="0" fontId="14" fillId="28" borderId="71" applyNumberFormat="0" applyFont="0" applyAlignment="0" applyProtection="0"/>
    <xf numFmtId="0" fontId="26" fillId="12" borderId="74" applyNumberFormat="0" applyAlignment="0" applyProtection="0"/>
    <xf numFmtId="0" fontId="29" fillId="25" borderId="72" applyNumberFormat="0" applyAlignment="0" applyProtection="0"/>
    <xf numFmtId="0" fontId="26" fillId="12" borderId="74" applyNumberFormat="0" applyAlignment="0" applyProtection="0"/>
    <xf numFmtId="0" fontId="19" fillId="25" borderId="74" applyNumberFormat="0" applyAlignment="0" applyProtection="0"/>
    <xf numFmtId="0" fontId="19" fillId="25" borderId="74" applyNumberFormat="0" applyAlignment="0" applyProtection="0"/>
    <xf numFmtId="0" fontId="26" fillId="12" borderId="74" applyNumberFormat="0" applyAlignment="0" applyProtection="0"/>
    <xf numFmtId="0" fontId="19" fillId="25" borderId="74" applyNumberFormat="0" applyAlignment="0" applyProtection="0"/>
    <xf numFmtId="0" fontId="14" fillId="28" borderId="71" applyNumberFormat="0" applyFont="0" applyAlignment="0" applyProtection="0"/>
    <xf numFmtId="0" fontId="29" fillId="25" borderId="72" applyNumberFormat="0" applyAlignment="0" applyProtection="0"/>
    <xf numFmtId="0" fontId="31" fillId="0" borderId="73" applyNumberFormat="0" applyFill="0" applyAlignment="0" applyProtection="0"/>
    <xf numFmtId="0" fontId="26" fillId="12" borderId="74" applyNumberFormat="0" applyAlignment="0" applyProtection="0"/>
    <xf numFmtId="0" fontId="14" fillId="28" borderId="71" applyNumberFormat="0" applyFont="0" applyAlignment="0" applyProtection="0"/>
    <xf numFmtId="0" fontId="14" fillId="28" borderId="71" applyNumberFormat="0" applyFont="0" applyAlignment="0" applyProtection="0"/>
    <xf numFmtId="0" fontId="29" fillId="25" borderId="72" applyNumberFormat="0" applyAlignment="0" applyProtection="0"/>
    <xf numFmtId="0" fontId="31" fillId="0" borderId="73" applyNumberFormat="0" applyFill="0" applyAlignment="0" applyProtection="0"/>
    <xf numFmtId="0" fontId="19" fillId="25" borderId="82" applyNumberFormat="0" applyAlignment="0" applyProtection="0"/>
    <xf numFmtId="0" fontId="14" fillId="28" borderId="71" applyNumberFormat="0" applyFont="0" applyAlignment="0" applyProtection="0"/>
    <xf numFmtId="0" fontId="29" fillId="25" borderId="72" applyNumberFormat="0" applyAlignment="0" applyProtection="0"/>
    <xf numFmtId="0" fontId="31" fillId="0" borderId="73" applyNumberFormat="0" applyFill="0" applyAlignment="0" applyProtection="0"/>
    <xf numFmtId="0" fontId="14" fillId="28" borderId="71" applyNumberFormat="0" applyFont="0" applyAlignment="0" applyProtection="0"/>
    <xf numFmtId="0" fontId="14" fillId="28" borderId="71" applyNumberFormat="0" applyFont="0" applyAlignment="0" applyProtection="0"/>
    <xf numFmtId="0" fontId="19" fillId="25" borderId="74" applyNumberFormat="0" applyAlignment="0" applyProtection="0"/>
    <xf numFmtId="0" fontId="19" fillId="25" borderId="74" applyNumberFormat="0" applyAlignment="0" applyProtection="0"/>
    <xf numFmtId="0" fontId="26" fillId="12" borderId="74" applyNumberFormat="0" applyAlignment="0" applyProtection="0"/>
    <xf numFmtId="0" fontId="19" fillId="25" borderId="74" applyNumberFormat="0" applyAlignment="0" applyProtection="0"/>
    <xf numFmtId="0" fontId="26" fillId="12" borderId="74" applyNumberFormat="0" applyAlignment="0" applyProtection="0"/>
    <xf numFmtId="0" fontId="31" fillId="0" borderId="73" applyNumberFormat="0" applyFill="0" applyAlignment="0" applyProtection="0"/>
    <xf numFmtId="0" fontId="14" fillId="28" borderId="71" applyNumberFormat="0" applyFont="0" applyAlignment="0" applyProtection="0"/>
    <xf numFmtId="0" fontId="14" fillId="28" borderId="71" applyNumberFormat="0" applyFont="0" applyAlignment="0" applyProtection="0"/>
    <xf numFmtId="0" fontId="29" fillId="25" borderId="72" applyNumberFormat="0" applyAlignment="0" applyProtection="0"/>
    <xf numFmtId="0" fontId="26" fillId="12" borderId="74" applyNumberFormat="0" applyAlignment="0" applyProtection="0"/>
    <xf numFmtId="0" fontId="31" fillId="0" borderId="73" applyNumberFormat="0" applyFill="0" applyAlignment="0" applyProtection="0"/>
    <xf numFmtId="0" fontId="14" fillId="28" borderId="71" applyNumberFormat="0" applyFont="0" applyAlignment="0" applyProtection="0"/>
    <xf numFmtId="0" fontId="14" fillId="28" borderId="71" applyNumberFormat="0" applyFont="0" applyAlignment="0" applyProtection="0"/>
    <xf numFmtId="0" fontId="29" fillId="25" borderId="72" applyNumberFormat="0" applyAlignment="0" applyProtection="0"/>
    <xf numFmtId="0" fontId="31" fillId="0" borderId="73" applyNumberFormat="0" applyFill="0" applyAlignment="0" applyProtection="0"/>
    <xf numFmtId="0" fontId="14" fillId="28" borderId="71" applyNumberFormat="0" applyFont="0" applyAlignment="0" applyProtection="0"/>
    <xf numFmtId="0" fontId="29" fillId="25" borderId="72" applyNumberFormat="0" applyAlignment="0" applyProtection="0"/>
    <xf numFmtId="0" fontId="14" fillId="28" borderId="71" applyNumberFormat="0" applyFont="0" applyAlignment="0" applyProtection="0"/>
    <xf numFmtId="0" fontId="31" fillId="0" borderId="81" applyNumberFormat="0" applyFill="0" applyAlignment="0" applyProtection="0"/>
    <xf numFmtId="0" fontId="19" fillId="25" borderId="74" applyNumberFormat="0" applyAlignment="0" applyProtection="0"/>
    <xf numFmtId="0" fontId="14" fillId="28" borderId="71" applyNumberFormat="0" applyFont="0" applyAlignment="0" applyProtection="0"/>
    <xf numFmtId="0" fontId="29" fillId="25" borderId="72" applyNumberFormat="0" applyAlignment="0" applyProtection="0"/>
    <xf numFmtId="0" fontId="31" fillId="0" borderId="73" applyNumberFormat="0" applyFill="0" applyAlignment="0" applyProtection="0"/>
    <xf numFmtId="0" fontId="26" fillId="12" borderId="74" applyNumberFormat="0" applyAlignment="0" applyProtection="0"/>
    <xf numFmtId="0" fontId="14" fillId="28" borderId="71" applyNumberFormat="0" applyFont="0" applyAlignment="0" applyProtection="0"/>
    <xf numFmtId="0" fontId="14" fillId="28" borderId="71" applyNumberFormat="0" applyFont="0" applyAlignment="0" applyProtection="0"/>
    <xf numFmtId="0" fontId="29" fillId="25" borderId="72" applyNumberFormat="0" applyAlignment="0" applyProtection="0"/>
    <xf numFmtId="0" fontId="31" fillId="0" borderId="73" applyNumberFormat="0" applyFill="0" applyAlignment="0" applyProtection="0"/>
    <xf numFmtId="0" fontId="14" fillId="28" borderId="71" applyNumberFormat="0" applyFont="0" applyAlignment="0" applyProtection="0"/>
    <xf numFmtId="0" fontId="29" fillId="25" borderId="80" applyNumberFormat="0" applyAlignment="0" applyProtection="0"/>
    <xf numFmtId="0" fontId="31" fillId="0" borderId="73" applyNumberFormat="0" applyFill="0" applyAlignment="0" applyProtection="0"/>
    <xf numFmtId="0" fontId="19" fillId="25" borderId="74" applyNumberFormat="0" applyAlignment="0" applyProtection="0"/>
    <xf numFmtId="0" fontId="19" fillId="25" borderId="74" applyNumberFormat="0" applyAlignment="0" applyProtection="0"/>
    <xf numFmtId="0" fontId="14" fillId="28" borderId="71" applyNumberFormat="0" applyFont="0" applyAlignment="0" applyProtection="0"/>
    <xf numFmtId="0" fontId="26" fillId="12" borderId="74" applyNumberFormat="0" applyAlignment="0" applyProtection="0"/>
    <xf numFmtId="0" fontId="29" fillId="25" borderId="72" applyNumberFormat="0" applyAlignment="0" applyProtection="0"/>
    <xf numFmtId="0" fontId="14" fillId="28" borderId="71" applyNumberFormat="0" applyFont="0" applyAlignment="0" applyProtection="0"/>
    <xf numFmtId="0" fontId="29" fillId="25" borderId="72" applyNumberFormat="0" applyAlignment="0" applyProtection="0"/>
    <xf numFmtId="0" fontId="31" fillId="0" borderId="73" applyNumberFormat="0" applyFill="0" applyAlignment="0" applyProtection="0"/>
    <xf numFmtId="0" fontId="26" fillId="12" borderId="74" applyNumberFormat="0" applyAlignment="0" applyProtection="0"/>
    <xf numFmtId="0" fontId="14" fillId="28" borderId="71" applyNumberFormat="0" applyFont="0" applyAlignment="0" applyProtection="0"/>
    <xf numFmtId="0" fontId="14" fillId="28" borderId="79" applyNumberFormat="0" applyFont="0" applyAlignment="0" applyProtection="0"/>
    <xf numFmtId="0" fontId="14" fillId="28" borderId="71" applyNumberFormat="0" applyFont="0" applyAlignment="0" applyProtection="0"/>
    <xf numFmtId="0" fontId="29" fillId="25" borderId="77" applyNumberFormat="0" applyAlignment="0" applyProtection="0"/>
    <xf numFmtId="0" fontId="14" fillId="28" borderId="76" applyNumberFormat="0" applyFont="0" applyAlignment="0" applyProtection="0"/>
    <xf numFmtId="0" fontId="26" fillId="12" borderId="75" applyNumberFormat="0" applyAlignment="0" applyProtection="0"/>
    <xf numFmtId="0" fontId="19" fillId="25" borderId="75" applyNumberFormat="0" applyAlignment="0" applyProtection="0"/>
    <xf numFmtId="0" fontId="19" fillId="25" borderId="75" applyNumberFormat="0" applyAlignment="0" applyProtection="0"/>
    <xf numFmtId="0" fontId="26" fillId="12" borderId="75" applyNumberFormat="0" applyAlignment="0" applyProtection="0"/>
    <xf numFmtId="0" fontId="14" fillId="28" borderId="76" applyNumberFormat="0" applyFont="0" applyAlignment="0" applyProtection="0"/>
    <xf numFmtId="0" fontId="29" fillId="25" borderId="77" applyNumberFormat="0" applyAlignment="0" applyProtection="0"/>
    <xf numFmtId="0" fontId="31" fillId="0" borderId="78" applyNumberFormat="0" applyFill="0" applyAlignment="0" applyProtection="0"/>
    <xf numFmtId="0" fontId="14" fillId="28" borderId="76" applyNumberFormat="0" applyFont="0" applyAlignment="0" applyProtection="0"/>
    <xf numFmtId="0" fontId="14" fillId="28" borderId="76" applyNumberFormat="0" applyFont="0" applyAlignment="0" applyProtection="0"/>
    <xf numFmtId="0" fontId="31" fillId="0" borderId="78" applyNumberFormat="0" applyFill="0" applyAlignment="0" applyProtection="0"/>
    <xf numFmtId="0" fontId="14" fillId="28" borderId="76" applyNumberFormat="0" applyFont="0" applyAlignment="0" applyProtection="0"/>
    <xf numFmtId="0" fontId="19" fillId="25" borderId="75" applyNumberFormat="0" applyAlignment="0" applyProtection="0"/>
    <xf numFmtId="0" fontId="31" fillId="0" borderId="86" applyNumberFormat="0" applyFill="0" applyAlignment="0" applyProtection="0"/>
    <xf numFmtId="0" fontId="29" fillId="25" borderId="93" applyNumberFormat="0" applyAlignment="0" applyProtection="0"/>
    <xf numFmtId="0" fontId="14" fillId="28" borderId="76" applyNumberFormat="0" applyFont="0" applyAlignment="0" applyProtection="0"/>
    <xf numFmtId="0" fontId="26" fillId="12" borderId="75" applyNumberFormat="0" applyAlignment="0" applyProtection="0"/>
    <xf numFmtId="0" fontId="29" fillId="25" borderId="77" applyNumberFormat="0" applyAlignment="0" applyProtection="0"/>
    <xf numFmtId="0" fontId="26" fillId="12" borderId="75" applyNumberFormat="0" applyAlignment="0" applyProtection="0"/>
    <xf numFmtId="0" fontId="19" fillId="25" borderId="75" applyNumberFormat="0" applyAlignment="0" applyProtection="0"/>
    <xf numFmtId="0" fontId="19" fillId="25" borderId="75" applyNumberFormat="0" applyAlignment="0" applyProtection="0"/>
    <xf numFmtId="0" fontId="26" fillId="12" borderId="75" applyNumberFormat="0" applyAlignment="0" applyProtection="0"/>
    <xf numFmtId="0" fontId="19" fillId="25" borderId="75" applyNumberFormat="0" applyAlignment="0" applyProtection="0"/>
    <xf numFmtId="0" fontId="14" fillId="28" borderId="76" applyNumberFormat="0" applyFont="0" applyAlignment="0" applyProtection="0"/>
    <xf numFmtId="0" fontId="29" fillId="25" borderId="77" applyNumberFormat="0" applyAlignment="0" applyProtection="0"/>
    <xf numFmtId="0" fontId="31" fillId="0" borderId="78" applyNumberFormat="0" applyFill="0" applyAlignment="0" applyProtection="0"/>
    <xf numFmtId="0" fontId="26" fillId="12" borderId="75" applyNumberFormat="0" applyAlignment="0" applyProtection="0"/>
    <xf numFmtId="0" fontId="14" fillId="28" borderId="76" applyNumberFormat="0" applyFont="0" applyAlignment="0" applyProtection="0"/>
    <xf numFmtId="0" fontId="14" fillId="28" borderId="76" applyNumberFormat="0" applyFont="0" applyAlignment="0" applyProtection="0"/>
    <xf numFmtId="0" fontId="29" fillId="25" borderId="77" applyNumberFormat="0" applyAlignment="0" applyProtection="0"/>
    <xf numFmtId="0" fontId="31" fillId="0" borderId="78" applyNumberFormat="0" applyFill="0" applyAlignment="0" applyProtection="0"/>
    <xf numFmtId="0" fontId="14" fillId="28" borderId="76" applyNumberFormat="0" applyFont="0" applyAlignment="0" applyProtection="0"/>
    <xf numFmtId="0" fontId="19" fillId="25" borderId="91" applyNumberFormat="0" applyAlignment="0" applyProtection="0"/>
    <xf numFmtId="0" fontId="29" fillId="25" borderId="77" applyNumberFormat="0" applyAlignment="0" applyProtection="0"/>
    <xf numFmtId="0" fontId="31" fillId="0" borderId="78" applyNumberFormat="0" applyFill="0" applyAlignment="0" applyProtection="0"/>
    <xf numFmtId="0" fontId="14" fillId="28" borderId="76" applyNumberFormat="0" applyFont="0" applyAlignment="0" applyProtection="0"/>
    <xf numFmtId="0" fontId="14" fillId="28" borderId="76" applyNumberFormat="0" applyFont="0" applyAlignment="0" applyProtection="0"/>
    <xf numFmtId="0" fontId="19" fillId="25" borderId="75" applyNumberFormat="0" applyAlignment="0" applyProtection="0"/>
    <xf numFmtId="0" fontId="19" fillId="25" borderId="75" applyNumberFormat="0" applyAlignment="0" applyProtection="0"/>
    <xf numFmtId="0" fontId="26" fillId="12" borderId="75" applyNumberFormat="0" applyAlignment="0" applyProtection="0"/>
    <xf numFmtId="0" fontId="19" fillId="25" borderId="75" applyNumberFormat="0" applyAlignment="0" applyProtection="0"/>
    <xf numFmtId="0" fontId="26" fillId="12" borderId="75" applyNumberFormat="0" applyAlignment="0" applyProtection="0"/>
    <xf numFmtId="0" fontId="31" fillId="0" borderId="78" applyNumberFormat="0" applyFill="0" applyAlignment="0" applyProtection="0"/>
    <xf numFmtId="0" fontId="14" fillId="28" borderId="76" applyNumberFormat="0" applyFont="0" applyAlignment="0" applyProtection="0"/>
    <xf numFmtId="0" fontId="14" fillId="28" borderId="76" applyNumberFormat="0" applyFont="0" applyAlignment="0" applyProtection="0"/>
    <xf numFmtId="0" fontId="29" fillId="25" borderId="77" applyNumberFormat="0" applyAlignment="0" applyProtection="0"/>
    <xf numFmtId="0" fontId="26" fillId="12" borderId="75" applyNumberFormat="0" applyAlignment="0" applyProtection="0"/>
    <xf numFmtId="0" fontId="31" fillId="0" borderId="78" applyNumberFormat="0" applyFill="0" applyAlignment="0" applyProtection="0"/>
    <xf numFmtId="0" fontId="14" fillId="28" borderId="76" applyNumberFormat="0" applyFont="0" applyAlignment="0" applyProtection="0"/>
    <xf numFmtId="0" fontId="14" fillId="28" borderId="76" applyNumberFormat="0" applyFont="0" applyAlignment="0" applyProtection="0"/>
    <xf numFmtId="0" fontId="29" fillId="25" borderId="77" applyNumberFormat="0" applyAlignment="0" applyProtection="0"/>
    <xf numFmtId="0" fontId="31" fillId="0" borderId="78" applyNumberFormat="0" applyFill="0" applyAlignment="0" applyProtection="0"/>
    <xf numFmtId="0" fontId="14" fillId="28" borderId="76" applyNumberFormat="0" applyFont="0" applyAlignment="0" applyProtection="0"/>
    <xf numFmtId="0" fontId="29" fillId="25" borderId="77" applyNumberFormat="0" applyAlignment="0" applyProtection="0"/>
    <xf numFmtId="0" fontId="14" fillId="28" borderId="76" applyNumberFormat="0" applyFont="0" applyAlignment="0" applyProtection="0"/>
    <xf numFmtId="0" fontId="14" fillId="28" borderId="84" applyNumberFormat="0" applyFont="0" applyAlignment="0" applyProtection="0"/>
    <xf numFmtId="0" fontId="19" fillId="25" borderId="75" applyNumberFormat="0" applyAlignment="0" applyProtection="0"/>
    <xf numFmtId="0" fontId="14" fillId="28" borderId="76" applyNumberFormat="0" applyFont="0" applyAlignment="0" applyProtection="0"/>
    <xf numFmtId="0" fontId="29" fillId="25" borderId="77" applyNumberFormat="0" applyAlignment="0" applyProtection="0"/>
    <xf numFmtId="0" fontId="31" fillId="0" borderId="78" applyNumberFormat="0" applyFill="0" applyAlignment="0" applyProtection="0"/>
    <xf numFmtId="0" fontId="26" fillId="12" borderId="75" applyNumberFormat="0" applyAlignment="0" applyProtection="0"/>
    <xf numFmtId="0" fontId="14" fillId="28" borderId="76" applyNumberFormat="0" applyFont="0" applyAlignment="0" applyProtection="0"/>
    <xf numFmtId="0" fontId="14" fillId="28" borderId="76" applyNumberFormat="0" applyFont="0" applyAlignment="0" applyProtection="0"/>
    <xf numFmtId="0" fontId="29" fillId="25" borderId="77" applyNumberFormat="0" applyAlignment="0" applyProtection="0"/>
    <xf numFmtId="0" fontId="31" fillId="0" borderId="78" applyNumberFormat="0" applyFill="0" applyAlignment="0" applyProtection="0"/>
    <xf numFmtId="0" fontId="14" fillId="28" borderId="76" applyNumberFormat="0" applyFont="0" applyAlignment="0" applyProtection="0"/>
    <xf numFmtId="0" fontId="29" fillId="25" borderId="85" applyNumberFormat="0" applyAlignment="0" applyProtection="0"/>
    <xf numFmtId="0" fontId="31" fillId="0" borderId="78" applyNumberFormat="0" applyFill="0" applyAlignment="0" applyProtection="0"/>
    <xf numFmtId="0" fontId="19" fillId="25" borderId="75" applyNumberFormat="0" applyAlignment="0" applyProtection="0"/>
    <xf numFmtId="0" fontId="19" fillId="25" borderId="75" applyNumberFormat="0" applyAlignment="0" applyProtection="0"/>
    <xf numFmtId="0" fontId="14" fillId="28" borderId="76" applyNumberFormat="0" applyFont="0" applyAlignment="0" applyProtection="0"/>
    <xf numFmtId="0" fontId="26" fillId="12" borderId="75" applyNumberFormat="0" applyAlignment="0" applyProtection="0"/>
    <xf numFmtId="0" fontId="29" fillId="25" borderId="77" applyNumberFormat="0" applyAlignment="0" applyProtection="0"/>
    <xf numFmtId="0" fontId="14" fillId="28" borderId="76" applyNumberFormat="0" applyFont="0" applyAlignment="0" applyProtection="0"/>
    <xf numFmtId="0" fontId="29" fillId="25" borderId="77" applyNumberFormat="0" applyAlignment="0" applyProtection="0"/>
    <xf numFmtId="0" fontId="31" fillId="0" borderId="78" applyNumberFormat="0" applyFill="0" applyAlignment="0" applyProtection="0"/>
    <xf numFmtId="0" fontId="26" fillId="12" borderId="75" applyNumberFormat="0" applyAlignment="0" applyProtection="0"/>
    <xf numFmtId="0" fontId="14" fillId="28" borderId="76" applyNumberFormat="0" applyFont="0" applyAlignment="0" applyProtection="0"/>
    <xf numFmtId="0" fontId="26" fillId="12" borderId="91" applyNumberFormat="0" applyAlignment="0" applyProtection="0"/>
    <xf numFmtId="0" fontId="14" fillId="28" borderId="76" applyNumberFormat="0" applyFont="0" applyAlignment="0" applyProtection="0"/>
    <xf numFmtId="0" fontId="14" fillId="28" borderId="84" applyNumberFormat="0" applyFont="0" applyAlignment="0" applyProtection="0"/>
    <xf numFmtId="0" fontId="19" fillId="25" borderId="82" applyNumberFormat="0" applyAlignment="0" applyProtection="0"/>
    <xf numFmtId="0" fontId="26" fillId="12" borderId="82" applyNumberFormat="0" applyAlignment="0" applyProtection="0"/>
    <xf numFmtId="0" fontId="14" fillId="28" borderId="79" applyNumberFormat="0" applyFont="0" applyAlignment="0" applyProtection="0"/>
    <xf numFmtId="0" fontId="29" fillId="25" borderId="80" applyNumberFormat="0" applyAlignment="0" applyProtection="0"/>
    <xf numFmtId="0" fontId="31" fillId="0" borderId="81" applyNumberFormat="0" applyFill="0" applyAlignment="0" applyProtection="0"/>
    <xf numFmtId="0" fontId="14" fillId="28" borderId="79" applyNumberFormat="0" applyFont="0" applyAlignment="0" applyProtection="0"/>
    <xf numFmtId="0" fontId="14" fillId="28" borderId="79" applyNumberFormat="0" applyFont="0" applyAlignment="0" applyProtection="0"/>
    <xf numFmtId="0" fontId="31" fillId="0" borderId="81" applyNumberFormat="0" applyFill="0" applyAlignment="0" applyProtection="0"/>
    <xf numFmtId="0" fontId="14" fillId="28" borderId="79" applyNumberFormat="0" applyFont="0" applyAlignment="0" applyProtection="0"/>
    <xf numFmtId="0" fontId="19" fillId="25" borderId="82" applyNumberFormat="0" applyAlignment="0" applyProtection="0"/>
    <xf numFmtId="0" fontId="26" fillId="12" borderId="90" applyNumberFormat="0" applyAlignment="0" applyProtection="0"/>
    <xf numFmtId="0" fontId="14" fillId="28" borderId="87" applyNumberFormat="0" applyFont="0" applyAlignment="0" applyProtection="0"/>
    <xf numFmtId="0" fontId="14" fillId="28" borderId="79" applyNumberFormat="0" applyFont="0" applyAlignment="0" applyProtection="0"/>
    <xf numFmtId="0" fontId="26" fillId="12" borderId="82" applyNumberFormat="0" applyAlignment="0" applyProtection="0"/>
    <xf numFmtId="0" fontId="29" fillId="25" borderId="80" applyNumberFormat="0" applyAlignment="0" applyProtection="0"/>
    <xf numFmtId="0" fontId="26" fillId="12" borderId="82" applyNumberFormat="0" applyAlignment="0" applyProtection="0"/>
    <xf numFmtId="0" fontId="19" fillId="25" borderId="82" applyNumberFormat="0" applyAlignment="0" applyProtection="0"/>
    <xf numFmtId="0" fontId="19" fillId="25" borderId="82" applyNumberFormat="0" applyAlignment="0" applyProtection="0"/>
    <xf numFmtId="0" fontId="26" fillId="12" borderId="82" applyNumberFormat="0" applyAlignment="0" applyProtection="0"/>
    <xf numFmtId="0" fontId="19" fillId="25" borderId="82" applyNumberFormat="0" applyAlignment="0" applyProtection="0"/>
    <xf numFmtId="0" fontId="14" fillId="28" borderId="79" applyNumberFormat="0" applyFont="0" applyAlignment="0" applyProtection="0"/>
    <xf numFmtId="0" fontId="29" fillId="25" borderId="80" applyNumberFormat="0" applyAlignment="0" applyProtection="0"/>
    <xf numFmtId="0" fontId="31" fillId="0" borderId="81" applyNumberFormat="0" applyFill="0" applyAlignment="0" applyProtection="0"/>
    <xf numFmtId="0" fontId="26" fillId="12" borderId="82" applyNumberFormat="0" applyAlignment="0" applyProtection="0"/>
    <xf numFmtId="0" fontId="14" fillId="28" borderId="79" applyNumberFormat="0" applyFont="0" applyAlignment="0" applyProtection="0"/>
    <xf numFmtId="0" fontId="14" fillId="28" borderId="79" applyNumberFormat="0" applyFont="0" applyAlignment="0" applyProtection="0"/>
    <xf numFmtId="0" fontId="29" fillId="25" borderId="80" applyNumberFormat="0" applyAlignment="0" applyProtection="0"/>
    <xf numFmtId="0" fontId="31" fillId="0" borderId="81" applyNumberFormat="0" applyFill="0" applyAlignment="0" applyProtection="0"/>
    <xf numFmtId="0" fontId="19" fillId="25" borderId="90" applyNumberFormat="0" applyAlignment="0" applyProtection="0"/>
    <xf numFmtId="0" fontId="14" fillId="28" borderId="79" applyNumberFormat="0" applyFont="0" applyAlignment="0" applyProtection="0"/>
    <xf numFmtId="0" fontId="29" fillId="25" borderId="80" applyNumberFormat="0" applyAlignment="0" applyProtection="0"/>
    <xf numFmtId="0" fontId="31" fillId="0" borderId="81" applyNumberFormat="0" applyFill="0" applyAlignment="0" applyProtection="0"/>
    <xf numFmtId="0" fontId="14" fillId="28" borderId="79" applyNumberFormat="0" applyFont="0" applyAlignment="0" applyProtection="0"/>
    <xf numFmtId="0" fontId="14" fillId="28" borderId="79" applyNumberFormat="0" applyFont="0" applyAlignment="0" applyProtection="0"/>
    <xf numFmtId="0" fontId="19" fillId="25" borderId="82" applyNumberFormat="0" applyAlignment="0" applyProtection="0"/>
    <xf numFmtId="0" fontId="19" fillId="25" borderId="82" applyNumberFormat="0" applyAlignment="0" applyProtection="0"/>
    <xf numFmtId="0" fontId="26" fillId="12" borderId="82" applyNumberFormat="0" applyAlignment="0" applyProtection="0"/>
    <xf numFmtId="0" fontId="19" fillId="25" borderId="82" applyNumberFormat="0" applyAlignment="0" applyProtection="0"/>
    <xf numFmtId="0" fontId="26" fillId="12" borderId="82" applyNumberFormat="0" applyAlignment="0" applyProtection="0"/>
    <xf numFmtId="0" fontId="31" fillId="0" borderId="81" applyNumberFormat="0" applyFill="0" applyAlignment="0" applyProtection="0"/>
    <xf numFmtId="0" fontId="14" fillId="28" borderId="79" applyNumberFormat="0" applyFont="0" applyAlignment="0" applyProtection="0"/>
    <xf numFmtId="0" fontId="14" fillId="28" borderId="79" applyNumberFormat="0" applyFont="0" applyAlignment="0" applyProtection="0"/>
    <xf numFmtId="0" fontId="29" fillId="25" borderId="80" applyNumberFormat="0" applyAlignment="0" applyProtection="0"/>
    <xf numFmtId="0" fontId="26" fillId="12" borderId="82" applyNumberFormat="0" applyAlignment="0" applyProtection="0"/>
    <xf numFmtId="0" fontId="31" fillId="0" borderId="81" applyNumberFormat="0" applyFill="0" applyAlignment="0" applyProtection="0"/>
    <xf numFmtId="0" fontId="14" fillId="28" borderId="79" applyNumberFormat="0" applyFont="0" applyAlignment="0" applyProtection="0"/>
    <xf numFmtId="0" fontId="14" fillId="28" borderId="79" applyNumberFormat="0" applyFont="0" applyAlignment="0" applyProtection="0"/>
    <xf numFmtId="0" fontId="29" fillId="25" borderId="80" applyNumberFormat="0" applyAlignment="0" applyProtection="0"/>
    <xf numFmtId="0" fontId="31" fillId="0" borderId="81" applyNumberFormat="0" applyFill="0" applyAlignment="0" applyProtection="0"/>
    <xf numFmtId="0" fontId="14" fillId="28" borderId="79" applyNumberFormat="0" applyFont="0" applyAlignment="0" applyProtection="0"/>
    <xf numFmtId="0" fontId="29" fillId="25" borderId="80" applyNumberFormat="0" applyAlignment="0" applyProtection="0"/>
    <xf numFmtId="0" fontId="14" fillId="28" borderId="79" applyNumberFormat="0" applyFont="0" applyAlignment="0" applyProtection="0"/>
    <xf numFmtId="0" fontId="31" fillId="0" borderId="89" applyNumberFormat="0" applyFill="0" applyAlignment="0" applyProtection="0"/>
    <xf numFmtId="0" fontId="19" fillId="25" borderId="82" applyNumberFormat="0" applyAlignment="0" applyProtection="0"/>
    <xf numFmtId="0" fontId="14" fillId="28" borderId="79" applyNumberFormat="0" applyFont="0" applyAlignment="0" applyProtection="0"/>
    <xf numFmtId="0" fontId="29" fillId="25" borderId="80" applyNumberFormat="0" applyAlignment="0" applyProtection="0"/>
    <xf numFmtId="0" fontId="31" fillId="0" borderId="81" applyNumberFormat="0" applyFill="0" applyAlignment="0" applyProtection="0"/>
    <xf numFmtId="0" fontId="26" fillId="12" borderId="82" applyNumberFormat="0" applyAlignment="0" applyProtection="0"/>
    <xf numFmtId="0" fontId="14" fillId="28" borderId="79" applyNumberFormat="0" applyFont="0" applyAlignment="0" applyProtection="0"/>
    <xf numFmtId="0" fontId="14" fillId="28" borderId="79" applyNumberFormat="0" applyFont="0" applyAlignment="0" applyProtection="0"/>
    <xf numFmtId="0" fontId="29" fillId="25" borderId="80" applyNumberFormat="0" applyAlignment="0" applyProtection="0"/>
    <xf numFmtId="0" fontId="31" fillId="0" borderId="81" applyNumberFormat="0" applyFill="0" applyAlignment="0" applyProtection="0"/>
    <xf numFmtId="0" fontId="14" fillId="28" borderId="79" applyNumberFormat="0" applyFont="0" applyAlignment="0" applyProtection="0"/>
    <xf numFmtId="0" fontId="29" fillId="25" borderId="88" applyNumberFormat="0" applyAlignment="0" applyProtection="0"/>
    <xf numFmtId="0" fontId="31" fillId="0" borderId="81" applyNumberFormat="0" applyFill="0" applyAlignment="0" applyProtection="0"/>
    <xf numFmtId="0" fontId="19" fillId="25" borderId="82" applyNumberFormat="0" applyAlignment="0" applyProtection="0"/>
    <xf numFmtId="0" fontId="19" fillId="25" borderId="82" applyNumberFormat="0" applyAlignment="0" applyProtection="0"/>
    <xf numFmtId="0" fontId="14" fillId="28" borderId="79" applyNumberFormat="0" applyFont="0" applyAlignment="0" applyProtection="0"/>
    <xf numFmtId="0" fontId="26" fillId="12" borderId="82" applyNumberFormat="0" applyAlignment="0" applyProtection="0"/>
    <xf numFmtId="0" fontId="29" fillId="25" borderId="80" applyNumberFormat="0" applyAlignment="0" applyProtection="0"/>
    <xf numFmtId="0" fontId="14" fillId="28" borderId="79" applyNumberFormat="0" applyFont="0" applyAlignment="0" applyProtection="0"/>
    <xf numFmtId="0" fontId="29" fillId="25" borderId="80" applyNumberFormat="0" applyAlignment="0" applyProtection="0"/>
    <xf numFmtId="0" fontId="31" fillId="0" borderId="81" applyNumberFormat="0" applyFill="0" applyAlignment="0" applyProtection="0"/>
    <xf numFmtId="0" fontId="26" fillId="12" borderId="82" applyNumberFormat="0" applyAlignment="0" applyProtection="0"/>
    <xf numFmtId="0" fontId="14" fillId="28" borderId="79" applyNumberFormat="0" applyFont="0" applyAlignment="0" applyProtection="0"/>
    <xf numFmtId="0" fontId="14" fillId="28" borderId="87" applyNumberFormat="0" applyFont="0" applyAlignment="0" applyProtection="0"/>
    <xf numFmtId="0" fontId="14" fillId="28" borderId="79" applyNumberFormat="0" applyFont="0" applyAlignment="0" applyProtection="0"/>
    <xf numFmtId="0" fontId="29" fillId="25" borderId="85" applyNumberFormat="0" applyAlignment="0" applyProtection="0"/>
    <xf numFmtId="0" fontId="14" fillId="28" borderId="84" applyNumberFormat="0" applyFont="0" applyAlignment="0" applyProtection="0"/>
    <xf numFmtId="0" fontId="26" fillId="12" borderId="83" applyNumberFormat="0" applyAlignment="0" applyProtection="0"/>
    <xf numFmtId="0" fontId="19" fillId="25" borderId="83" applyNumberFormat="0" applyAlignment="0" applyProtection="0"/>
    <xf numFmtId="0" fontId="19" fillId="25" borderId="83" applyNumberFormat="0" applyAlignment="0" applyProtection="0"/>
    <xf numFmtId="0" fontId="26" fillId="12" borderId="83" applyNumberFormat="0" applyAlignment="0" applyProtection="0"/>
    <xf numFmtId="0" fontId="14" fillId="28" borderId="84" applyNumberFormat="0" applyFont="0" applyAlignment="0" applyProtection="0"/>
    <xf numFmtId="0" fontId="29" fillId="25" borderId="85" applyNumberFormat="0" applyAlignment="0" applyProtection="0"/>
    <xf numFmtId="0" fontId="31" fillId="0" borderId="86" applyNumberFormat="0" applyFill="0" applyAlignment="0" applyProtection="0"/>
    <xf numFmtId="0" fontId="14" fillId="28" borderId="84" applyNumberFormat="0" applyFont="0" applyAlignment="0" applyProtection="0"/>
    <xf numFmtId="0" fontId="14" fillId="28" borderId="84" applyNumberFormat="0" applyFont="0" applyAlignment="0" applyProtection="0"/>
    <xf numFmtId="0" fontId="31" fillId="0" borderId="86" applyNumberFormat="0" applyFill="0" applyAlignment="0" applyProtection="0"/>
    <xf numFmtId="0" fontId="14" fillId="28" borderId="84" applyNumberFormat="0" applyFont="0" applyAlignment="0" applyProtection="0"/>
    <xf numFmtId="0" fontId="19" fillId="25" borderId="83" applyNumberFormat="0" applyAlignment="0" applyProtection="0"/>
    <xf numFmtId="0" fontId="14" fillId="28" borderId="84" applyNumberFormat="0" applyFont="0" applyAlignment="0" applyProtection="0"/>
    <xf numFmtId="0" fontId="26" fillId="12" borderId="83" applyNumberFormat="0" applyAlignment="0" applyProtection="0"/>
    <xf numFmtId="0" fontId="29" fillId="25" borderId="85" applyNumberFormat="0" applyAlignment="0" applyProtection="0"/>
    <xf numFmtId="0" fontId="26" fillId="12" borderId="83" applyNumberFormat="0" applyAlignment="0" applyProtection="0"/>
    <xf numFmtId="0" fontId="19" fillId="25" borderId="83" applyNumberFormat="0" applyAlignment="0" applyProtection="0"/>
    <xf numFmtId="0" fontId="19" fillId="25" borderId="83" applyNumberFormat="0" applyAlignment="0" applyProtection="0"/>
    <xf numFmtId="0" fontId="26" fillId="12" borderId="83" applyNumberFormat="0" applyAlignment="0" applyProtection="0"/>
    <xf numFmtId="0" fontId="19" fillId="25" borderId="83" applyNumberFormat="0" applyAlignment="0" applyProtection="0"/>
    <xf numFmtId="0" fontId="14" fillId="28" borderId="84" applyNumberFormat="0" applyFont="0" applyAlignment="0" applyProtection="0"/>
    <xf numFmtId="0" fontId="29" fillId="25" borderId="85" applyNumberFormat="0" applyAlignment="0" applyProtection="0"/>
    <xf numFmtId="0" fontId="31" fillId="0" borderId="86" applyNumberFormat="0" applyFill="0" applyAlignment="0" applyProtection="0"/>
    <xf numFmtId="0" fontId="26" fillId="12" borderId="83" applyNumberFormat="0" applyAlignment="0" applyProtection="0"/>
    <xf numFmtId="0" fontId="14" fillId="28" borderId="84" applyNumberFormat="0" applyFont="0" applyAlignment="0" applyProtection="0"/>
    <xf numFmtId="0" fontId="14" fillId="28" borderId="84" applyNumberFormat="0" applyFont="0" applyAlignment="0" applyProtection="0"/>
    <xf numFmtId="0" fontId="29" fillId="25" borderId="85" applyNumberFormat="0" applyAlignment="0" applyProtection="0"/>
    <xf numFmtId="0" fontId="31" fillId="0" borderId="86" applyNumberFormat="0" applyFill="0" applyAlignment="0" applyProtection="0"/>
    <xf numFmtId="0" fontId="31" fillId="0" borderId="94" applyNumberFormat="0" applyFill="0" applyAlignment="0" applyProtection="0"/>
    <xf numFmtId="0" fontId="14" fillId="28" borderId="84" applyNumberFormat="0" applyFont="0" applyAlignment="0" applyProtection="0"/>
    <xf numFmtId="0" fontId="29" fillId="25" borderId="85" applyNumberFormat="0" applyAlignment="0" applyProtection="0"/>
    <xf numFmtId="0" fontId="31" fillId="0" borderId="86" applyNumberFormat="0" applyFill="0" applyAlignment="0" applyProtection="0"/>
    <xf numFmtId="0" fontId="14" fillId="28" borderId="84" applyNumberFormat="0" applyFont="0" applyAlignment="0" applyProtection="0"/>
    <xf numFmtId="0" fontId="14" fillId="28" borderId="84" applyNumberFormat="0" applyFont="0" applyAlignment="0" applyProtection="0"/>
    <xf numFmtId="0" fontId="19" fillId="25" borderId="83" applyNumberFormat="0" applyAlignment="0" applyProtection="0"/>
    <xf numFmtId="0" fontId="19" fillId="25" borderId="83" applyNumberFormat="0" applyAlignment="0" applyProtection="0"/>
    <xf numFmtId="0" fontId="26" fillId="12" borderId="83" applyNumberFormat="0" applyAlignment="0" applyProtection="0"/>
    <xf numFmtId="0" fontId="19" fillId="25" borderId="83" applyNumberFormat="0" applyAlignment="0" applyProtection="0"/>
    <xf numFmtId="0" fontId="26" fillId="12" borderId="83" applyNumberFormat="0" applyAlignment="0" applyProtection="0"/>
    <xf numFmtId="0" fontId="31" fillId="0" borderId="86" applyNumberFormat="0" applyFill="0" applyAlignment="0" applyProtection="0"/>
    <xf numFmtId="0" fontId="14" fillId="28" borderId="84" applyNumberFormat="0" applyFont="0" applyAlignment="0" applyProtection="0"/>
    <xf numFmtId="0" fontId="14" fillId="28" borderId="84" applyNumberFormat="0" applyFont="0" applyAlignment="0" applyProtection="0"/>
    <xf numFmtId="0" fontId="29" fillId="25" borderId="85" applyNumberFormat="0" applyAlignment="0" applyProtection="0"/>
    <xf numFmtId="0" fontId="26" fillId="12" borderId="83" applyNumberFormat="0" applyAlignment="0" applyProtection="0"/>
    <xf numFmtId="0" fontId="31" fillId="0" borderId="86" applyNumberFormat="0" applyFill="0" applyAlignment="0" applyProtection="0"/>
    <xf numFmtId="0" fontId="14" fillId="28" borderId="84" applyNumberFormat="0" applyFont="0" applyAlignment="0" applyProtection="0"/>
    <xf numFmtId="0" fontId="14" fillId="28" borderId="84" applyNumberFormat="0" applyFont="0" applyAlignment="0" applyProtection="0"/>
    <xf numFmtId="0" fontId="29" fillId="25" borderId="85" applyNumberFormat="0" applyAlignment="0" applyProtection="0"/>
    <xf numFmtId="0" fontId="31" fillId="0" borderId="86" applyNumberFormat="0" applyFill="0" applyAlignment="0" applyProtection="0"/>
    <xf numFmtId="0" fontId="14" fillId="28" borderId="84" applyNumberFormat="0" applyFont="0" applyAlignment="0" applyProtection="0"/>
    <xf numFmtId="0" fontId="29" fillId="25" borderId="85" applyNumberFormat="0" applyAlignment="0" applyProtection="0"/>
    <xf numFmtId="0" fontId="29" fillId="25" borderId="93" applyNumberFormat="0" applyAlignment="0" applyProtection="0"/>
    <xf numFmtId="0" fontId="14" fillId="28" borderId="84" applyNumberFormat="0" applyFont="0" applyAlignment="0" applyProtection="0"/>
    <xf numFmtId="0" fontId="19" fillId="25" borderId="83" applyNumberFormat="0" applyAlignment="0" applyProtection="0"/>
    <xf numFmtId="0" fontId="14" fillId="28" borderId="84" applyNumberFormat="0" applyFont="0" applyAlignment="0" applyProtection="0"/>
    <xf numFmtId="0" fontId="29" fillId="25" borderId="85" applyNumberFormat="0" applyAlignment="0" applyProtection="0"/>
    <xf numFmtId="0" fontId="31" fillId="0" borderId="86" applyNumberFormat="0" applyFill="0" applyAlignment="0" applyProtection="0"/>
    <xf numFmtId="0" fontId="26" fillId="12" borderId="83" applyNumberFormat="0" applyAlignment="0" applyProtection="0"/>
    <xf numFmtId="0" fontId="14" fillId="28" borderId="84" applyNumberFormat="0" applyFont="0" applyAlignment="0" applyProtection="0"/>
    <xf numFmtId="0" fontId="14" fillId="28" borderId="84" applyNumberFormat="0" applyFont="0" applyAlignment="0" applyProtection="0"/>
    <xf numFmtId="0" fontId="29" fillId="25" borderId="85" applyNumberFormat="0" applyAlignment="0" applyProtection="0"/>
    <xf numFmtId="0" fontId="31" fillId="0" borderId="86" applyNumberFormat="0" applyFill="0" applyAlignment="0" applyProtection="0"/>
    <xf numFmtId="0" fontId="14" fillId="28" borderId="92" applyNumberFormat="0" applyFont="0" applyAlignment="0" applyProtection="0"/>
    <xf numFmtId="0" fontId="14" fillId="28" borderId="84" applyNumberFormat="0" applyFont="0" applyAlignment="0" applyProtection="0"/>
    <xf numFmtId="0" fontId="31" fillId="0" borderId="86" applyNumberFormat="0" applyFill="0" applyAlignment="0" applyProtection="0"/>
    <xf numFmtId="0" fontId="19" fillId="25" borderId="83" applyNumberFormat="0" applyAlignment="0" applyProtection="0"/>
    <xf numFmtId="0" fontId="19" fillId="25" borderId="83" applyNumberFormat="0" applyAlignment="0" applyProtection="0"/>
    <xf numFmtId="0" fontId="14" fillId="28" borderId="84" applyNumberFormat="0" applyFont="0" applyAlignment="0" applyProtection="0"/>
    <xf numFmtId="0" fontId="26" fillId="12" borderId="83" applyNumberFormat="0" applyAlignment="0" applyProtection="0"/>
    <xf numFmtId="0" fontId="29" fillId="25" borderId="85" applyNumberFormat="0" applyAlignment="0" applyProtection="0"/>
    <xf numFmtId="0" fontId="14" fillId="28" borderId="84" applyNumberFormat="0" applyFont="0" applyAlignment="0" applyProtection="0"/>
    <xf numFmtId="0" fontId="29" fillId="25" borderId="85" applyNumberFormat="0" applyAlignment="0" applyProtection="0"/>
    <xf numFmtId="0" fontId="31" fillId="0" borderId="86" applyNumberFormat="0" applyFill="0" applyAlignment="0" applyProtection="0"/>
    <xf numFmtId="0" fontId="26" fillId="12" borderId="83" applyNumberFormat="0" applyAlignment="0" applyProtection="0"/>
    <xf numFmtId="0" fontId="26" fillId="12" borderId="91" applyNumberFormat="0" applyAlignment="0" applyProtection="0"/>
    <xf numFmtId="0" fontId="14" fillId="28" borderId="84" applyNumberFormat="0" applyFont="0" applyAlignment="0" applyProtection="0"/>
    <xf numFmtId="0" fontId="14" fillId="28" borderId="92" applyNumberFormat="0" applyFont="0" applyAlignment="0" applyProtection="0"/>
    <xf numFmtId="0" fontId="14" fillId="28" borderId="84" applyNumberFormat="0" applyFont="0" applyAlignment="0" applyProtection="0"/>
    <xf numFmtId="0" fontId="19" fillId="25" borderId="91" applyNumberFormat="0" applyAlignment="0" applyProtection="0"/>
    <xf numFmtId="0" fontId="19" fillId="25" borderId="90" applyNumberFormat="0" applyAlignment="0" applyProtection="0"/>
    <xf numFmtId="0" fontId="26" fillId="12" borderId="90" applyNumberFormat="0" applyAlignment="0" applyProtection="0"/>
    <xf numFmtId="0" fontId="14" fillId="28" borderId="87" applyNumberFormat="0" applyFont="0" applyAlignment="0" applyProtection="0"/>
    <xf numFmtId="0" fontId="29" fillId="25" borderId="88" applyNumberFormat="0" applyAlignment="0" applyProtection="0"/>
    <xf numFmtId="0" fontId="31" fillId="0" borderId="89" applyNumberFormat="0" applyFill="0" applyAlignment="0" applyProtection="0"/>
    <xf numFmtId="0" fontId="14" fillId="28" borderId="87" applyNumberFormat="0" applyFont="0" applyAlignment="0" applyProtection="0"/>
    <xf numFmtId="0" fontId="14" fillId="28" borderId="87" applyNumberFormat="0" applyFont="0" applyAlignment="0" applyProtection="0"/>
    <xf numFmtId="0" fontId="31" fillId="0" borderId="89" applyNumberFormat="0" applyFill="0" applyAlignment="0" applyProtection="0"/>
    <xf numFmtId="0" fontId="14" fillId="28" borderId="87" applyNumberFormat="0" applyFont="0" applyAlignment="0" applyProtection="0"/>
    <xf numFmtId="0" fontId="19" fillId="25" borderId="90" applyNumberFormat="0" applyAlignment="0" applyProtection="0"/>
    <xf numFmtId="0" fontId="14" fillId="28" borderId="95" applyNumberFormat="0" applyFont="0" applyAlignment="0" applyProtection="0"/>
    <xf numFmtId="0" fontId="14" fillId="28" borderId="87" applyNumberFormat="0" applyFont="0" applyAlignment="0" applyProtection="0"/>
    <xf numFmtId="0" fontId="26" fillId="12" borderId="90" applyNumberFormat="0" applyAlignment="0" applyProtection="0"/>
    <xf numFmtId="0" fontId="29" fillId="25" borderId="88" applyNumberFormat="0" applyAlignment="0" applyProtection="0"/>
    <xf numFmtId="0" fontId="26" fillId="12" borderId="90" applyNumberFormat="0" applyAlignment="0" applyProtection="0"/>
    <xf numFmtId="0" fontId="19" fillId="25" borderId="90" applyNumberFormat="0" applyAlignment="0" applyProtection="0"/>
    <xf numFmtId="0" fontId="19" fillId="25" borderId="90" applyNumberFormat="0" applyAlignment="0" applyProtection="0"/>
    <xf numFmtId="0" fontId="26" fillId="12" borderId="90" applyNumberFormat="0" applyAlignment="0" applyProtection="0"/>
    <xf numFmtId="0" fontId="19" fillId="25" borderId="90" applyNumberFormat="0" applyAlignment="0" applyProtection="0"/>
    <xf numFmtId="0" fontId="14" fillId="28" borderId="87" applyNumberFormat="0" applyFont="0" applyAlignment="0" applyProtection="0"/>
    <xf numFmtId="0" fontId="29" fillId="25" borderId="88" applyNumberFormat="0" applyAlignment="0" applyProtection="0"/>
    <xf numFmtId="0" fontId="31" fillId="0" borderId="89" applyNumberFormat="0" applyFill="0" applyAlignment="0" applyProtection="0"/>
    <xf numFmtId="0" fontId="26" fillId="12" borderId="90" applyNumberFormat="0" applyAlignment="0" applyProtection="0"/>
    <xf numFmtId="0" fontId="14" fillId="28" borderId="87" applyNumberFormat="0" applyFont="0" applyAlignment="0" applyProtection="0"/>
    <xf numFmtId="0" fontId="14" fillId="28" borderId="87" applyNumberFormat="0" applyFont="0" applyAlignment="0" applyProtection="0"/>
    <xf numFmtId="0" fontId="29" fillId="25" borderId="88" applyNumberFormat="0" applyAlignment="0" applyProtection="0"/>
    <xf numFmtId="0" fontId="31" fillId="0" borderId="89" applyNumberFormat="0" applyFill="0" applyAlignment="0" applyProtection="0"/>
    <xf numFmtId="0" fontId="14" fillId="28" borderId="87" applyNumberFormat="0" applyFont="0" applyAlignment="0" applyProtection="0"/>
    <xf numFmtId="0" fontId="29" fillId="25" borderId="96" applyNumberFormat="0" applyAlignment="0" applyProtection="0"/>
    <xf numFmtId="0" fontId="29" fillId="25" borderId="88" applyNumberFormat="0" applyAlignment="0" applyProtection="0"/>
    <xf numFmtId="0" fontId="31" fillId="0" borderId="89" applyNumberFormat="0" applyFill="0" applyAlignment="0" applyProtection="0"/>
    <xf numFmtId="0" fontId="14" fillId="28" borderId="87" applyNumberFormat="0" applyFont="0" applyAlignment="0" applyProtection="0"/>
    <xf numFmtId="0" fontId="14" fillId="28" borderId="87" applyNumberFormat="0" applyFont="0" applyAlignment="0" applyProtection="0"/>
    <xf numFmtId="0" fontId="19" fillId="25" borderId="90" applyNumberFormat="0" applyAlignment="0" applyProtection="0"/>
    <xf numFmtId="0" fontId="19" fillId="25" borderId="90" applyNumberFormat="0" applyAlignment="0" applyProtection="0"/>
    <xf numFmtId="0" fontId="26" fillId="12" borderId="90" applyNumberFormat="0" applyAlignment="0" applyProtection="0"/>
    <xf numFmtId="0" fontId="19" fillId="25" borderId="90" applyNumberFormat="0" applyAlignment="0" applyProtection="0"/>
    <xf numFmtId="0" fontId="26" fillId="12" borderId="90" applyNumberFormat="0" applyAlignment="0" applyProtection="0"/>
    <xf numFmtId="0" fontId="31" fillId="0" borderId="89" applyNumberFormat="0" applyFill="0" applyAlignment="0" applyProtection="0"/>
    <xf numFmtId="0" fontId="14" fillId="28" borderId="87" applyNumberFormat="0" applyFont="0" applyAlignment="0" applyProtection="0"/>
    <xf numFmtId="0" fontId="14" fillId="28" borderId="87" applyNumberFormat="0" applyFont="0" applyAlignment="0" applyProtection="0"/>
    <xf numFmtId="0" fontId="29" fillId="25" borderId="88" applyNumberFormat="0" applyAlignment="0" applyProtection="0"/>
    <xf numFmtId="0" fontId="26" fillId="12" borderId="90" applyNumberFormat="0" applyAlignment="0" applyProtection="0"/>
    <xf numFmtId="0" fontId="31" fillId="0" borderId="89" applyNumberFormat="0" applyFill="0" applyAlignment="0" applyProtection="0"/>
    <xf numFmtId="0" fontId="14" fillId="28" borderId="87" applyNumberFormat="0" applyFont="0" applyAlignment="0" applyProtection="0"/>
    <xf numFmtId="0" fontId="14" fillId="28" borderId="87" applyNumberFormat="0" applyFont="0" applyAlignment="0" applyProtection="0"/>
    <xf numFmtId="0" fontId="29" fillId="25" borderId="88" applyNumberFormat="0" applyAlignment="0" applyProtection="0"/>
    <xf numFmtId="0" fontId="31" fillId="0" borderId="89" applyNumberFormat="0" applyFill="0" applyAlignment="0" applyProtection="0"/>
    <xf numFmtId="0" fontId="14" fillId="28" borderId="87" applyNumberFormat="0" applyFont="0" applyAlignment="0" applyProtection="0"/>
    <xf numFmtId="0" fontId="29" fillId="25" borderId="88" applyNumberFormat="0" applyAlignment="0" applyProtection="0"/>
    <xf numFmtId="0" fontId="14" fillId="28" borderId="87" applyNumberFormat="0" applyFont="0" applyAlignment="0" applyProtection="0"/>
    <xf numFmtId="0" fontId="19" fillId="25" borderId="90" applyNumberFormat="0" applyAlignment="0" applyProtection="0"/>
    <xf numFmtId="0" fontId="14" fillId="28" borderId="87" applyNumberFormat="0" applyFont="0" applyAlignment="0" applyProtection="0"/>
    <xf numFmtId="0" fontId="29" fillId="25" borderId="88" applyNumberFormat="0" applyAlignment="0" applyProtection="0"/>
    <xf numFmtId="0" fontId="31" fillId="0" borderId="89" applyNumberFormat="0" applyFill="0" applyAlignment="0" applyProtection="0"/>
    <xf numFmtId="0" fontId="26" fillId="12" borderId="90" applyNumberFormat="0" applyAlignment="0" applyProtection="0"/>
    <xf numFmtId="0" fontId="14" fillId="28" borderId="87" applyNumberFormat="0" applyFont="0" applyAlignment="0" applyProtection="0"/>
    <xf numFmtId="0" fontId="14" fillId="28" borderId="87" applyNumberFormat="0" applyFont="0" applyAlignment="0" applyProtection="0"/>
    <xf numFmtId="0" fontId="29" fillId="25" borderId="88" applyNumberFormat="0" applyAlignment="0" applyProtection="0"/>
    <xf numFmtId="0" fontId="31" fillId="0" borderId="89" applyNumberFormat="0" applyFill="0" applyAlignment="0" applyProtection="0"/>
    <xf numFmtId="0" fontId="14" fillId="28" borderId="95" applyNumberFormat="0" applyFont="0" applyAlignment="0" applyProtection="0"/>
    <xf numFmtId="0" fontId="14" fillId="28" borderId="87" applyNumberFormat="0" applyFont="0" applyAlignment="0" applyProtection="0"/>
    <xf numFmtId="0" fontId="31" fillId="0" borderId="97" applyNumberFormat="0" applyFill="0" applyAlignment="0" applyProtection="0"/>
    <xf numFmtId="0" fontId="31" fillId="0" borderId="89" applyNumberFormat="0" applyFill="0" applyAlignment="0" applyProtection="0"/>
    <xf numFmtId="0" fontId="19" fillId="25" borderId="90" applyNumberFormat="0" applyAlignment="0" applyProtection="0"/>
    <xf numFmtId="0" fontId="19" fillId="25" borderId="90" applyNumberFormat="0" applyAlignment="0" applyProtection="0"/>
    <xf numFmtId="0" fontId="14" fillId="28" borderId="87" applyNumberFormat="0" applyFont="0" applyAlignment="0" applyProtection="0"/>
    <xf numFmtId="0" fontId="26" fillId="12" borderId="90" applyNumberFormat="0" applyAlignment="0" applyProtection="0"/>
    <xf numFmtId="0" fontId="29" fillId="25" borderId="88" applyNumberFormat="0" applyAlignment="0" applyProtection="0"/>
    <xf numFmtId="0" fontId="14" fillId="28" borderId="87" applyNumberFormat="0" applyFont="0" applyAlignment="0" applyProtection="0"/>
    <xf numFmtId="0" fontId="29" fillId="25" borderId="88" applyNumberFormat="0" applyAlignment="0" applyProtection="0"/>
    <xf numFmtId="0" fontId="31" fillId="0" borderId="89" applyNumberFormat="0" applyFill="0" applyAlignment="0" applyProtection="0"/>
    <xf numFmtId="0" fontId="26" fillId="12" borderId="90" applyNumberFormat="0" applyAlignment="0" applyProtection="0"/>
    <xf numFmtId="0" fontId="14" fillId="28" borderId="87" applyNumberFormat="0" applyFont="0" applyAlignment="0" applyProtection="0"/>
    <xf numFmtId="0" fontId="14" fillId="28" borderId="87" applyNumberFormat="0" applyFont="0" applyAlignment="0" applyProtection="0"/>
    <xf numFmtId="0" fontId="31" fillId="0" borderId="97" applyNumberFormat="0" applyFill="0" applyAlignment="0" applyProtection="0"/>
    <xf numFmtId="0" fontId="14" fillId="28" borderId="92" applyNumberFormat="0" applyFont="0" applyAlignment="0" applyProtection="0"/>
    <xf numFmtId="0" fontId="29" fillId="25" borderId="93" applyNumberFormat="0" applyAlignment="0" applyProtection="0"/>
    <xf numFmtId="0" fontId="31" fillId="0" borderId="94" applyNumberFormat="0" applyFill="0" applyAlignment="0" applyProtection="0"/>
    <xf numFmtId="0" fontId="14" fillId="28" borderId="92" applyNumberFormat="0" applyFont="0" applyAlignment="0" applyProtection="0"/>
    <xf numFmtId="0" fontId="14" fillId="28" borderId="92" applyNumberFormat="0" applyFont="0" applyAlignment="0" applyProtection="0"/>
    <xf numFmtId="0" fontId="31" fillId="0" borderId="94" applyNumberFormat="0" applyFill="0" applyAlignment="0" applyProtection="0"/>
    <xf numFmtId="0" fontId="14" fillId="28" borderId="92" applyNumberFormat="0" applyFont="0" applyAlignment="0" applyProtection="0"/>
    <xf numFmtId="0" fontId="19" fillId="25" borderId="91" applyNumberFormat="0" applyAlignment="0" applyProtection="0"/>
    <xf numFmtId="0" fontId="14" fillId="28" borderId="92" applyNumberFormat="0" applyFont="0" applyAlignment="0" applyProtection="0"/>
    <xf numFmtId="0" fontId="26" fillId="12" borderId="91" applyNumberFormat="0" applyAlignment="0" applyProtection="0"/>
    <xf numFmtId="0" fontId="29" fillId="25" borderId="93" applyNumberFormat="0" applyAlignment="0" applyProtection="0"/>
    <xf numFmtId="0" fontId="26" fillId="12" borderId="91" applyNumberFormat="0" applyAlignment="0" applyProtection="0"/>
    <xf numFmtId="0" fontId="19" fillId="25" borderId="91" applyNumberFormat="0" applyAlignment="0" applyProtection="0"/>
    <xf numFmtId="0" fontId="19" fillId="25" borderId="91" applyNumberFormat="0" applyAlignment="0" applyProtection="0"/>
    <xf numFmtId="0" fontId="26" fillId="12" borderId="91" applyNumberFormat="0" applyAlignment="0" applyProtection="0"/>
    <xf numFmtId="0" fontId="19" fillId="25" borderId="91" applyNumberFormat="0" applyAlignment="0" applyProtection="0"/>
    <xf numFmtId="0" fontId="14" fillId="28" borderId="92" applyNumberFormat="0" applyFont="0" applyAlignment="0" applyProtection="0"/>
    <xf numFmtId="0" fontId="29" fillId="25" borderId="93" applyNumberFormat="0" applyAlignment="0" applyProtection="0"/>
    <xf numFmtId="0" fontId="31" fillId="0" borderId="94" applyNumberFormat="0" applyFill="0" applyAlignment="0" applyProtection="0"/>
    <xf numFmtId="0" fontId="26" fillId="12" borderId="91" applyNumberFormat="0" applyAlignment="0" applyProtection="0"/>
    <xf numFmtId="0" fontId="14" fillId="28" borderId="92" applyNumberFormat="0" applyFont="0" applyAlignment="0" applyProtection="0"/>
    <xf numFmtId="0" fontId="14" fillId="28" borderId="92" applyNumberFormat="0" applyFont="0" applyAlignment="0" applyProtection="0"/>
    <xf numFmtId="0" fontId="29" fillId="25" borderId="93" applyNumberFormat="0" applyAlignment="0" applyProtection="0"/>
    <xf numFmtId="0" fontId="31" fillId="0" borderId="94" applyNumberFormat="0" applyFill="0" applyAlignment="0" applyProtection="0"/>
    <xf numFmtId="0" fontId="14" fillId="28" borderId="92" applyNumberFormat="0" applyFont="0" applyAlignment="0" applyProtection="0"/>
    <xf numFmtId="0" fontId="29" fillId="25" borderId="93" applyNumberFormat="0" applyAlignment="0" applyProtection="0"/>
    <xf numFmtId="0" fontId="31" fillId="0" borderId="94" applyNumberFormat="0" applyFill="0" applyAlignment="0" applyProtection="0"/>
    <xf numFmtId="0" fontId="14" fillId="28" borderId="92" applyNumberFormat="0" applyFont="0" applyAlignment="0" applyProtection="0"/>
    <xf numFmtId="0" fontId="14" fillId="28" borderId="92" applyNumberFormat="0" applyFont="0" applyAlignment="0" applyProtection="0"/>
    <xf numFmtId="0" fontId="19" fillId="25" borderId="91" applyNumberFormat="0" applyAlignment="0" applyProtection="0"/>
    <xf numFmtId="0" fontId="19" fillId="25" borderId="91" applyNumberFormat="0" applyAlignment="0" applyProtection="0"/>
    <xf numFmtId="0" fontId="26" fillId="12" borderId="91" applyNumberFormat="0" applyAlignment="0" applyProtection="0"/>
    <xf numFmtId="0" fontId="19" fillId="25" borderId="91" applyNumberFormat="0" applyAlignment="0" applyProtection="0"/>
    <xf numFmtId="0" fontId="26" fillId="12" borderId="91" applyNumberFormat="0" applyAlignment="0" applyProtection="0"/>
    <xf numFmtId="0" fontId="31" fillId="0" borderId="94" applyNumberFormat="0" applyFill="0" applyAlignment="0" applyProtection="0"/>
    <xf numFmtId="0" fontId="14" fillId="28" borderId="92" applyNumberFormat="0" applyFont="0" applyAlignment="0" applyProtection="0"/>
    <xf numFmtId="0" fontId="14" fillId="28" borderId="92" applyNumberFormat="0" applyFont="0" applyAlignment="0" applyProtection="0"/>
    <xf numFmtId="0" fontId="29" fillId="25" borderId="93" applyNumberFormat="0" applyAlignment="0" applyProtection="0"/>
    <xf numFmtId="0" fontId="26" fillId="12" borderId="91" applyNumberFormat="0" applyAlignment="0" applyProtection="0"/>
    <xf numFmtId="0" fontId="31" fillId="0" borderId="94" applyNumberFormat="0" applyFill="0" applyAlignment="0" applyProtection="0"/>
    <xf numFmtId="0" fontId="14" fillId="28" borderId="92" applyNumberFormat="0" applyFont="0" applyAlignment="0" applyProtection="0"/>
    <xf numFmtId="0" fontId="14" fillId="28" borderId="92" applyNumberFormat="0" applyFont="0" applyAlignment="0" applyProtection="0"/>
    <xf numFmtId="0" fontId="29" fillId="25" borderId="93" applyNumberFormat="0" applyAlignment="0" applyProtection="0"/>
    <xf numFmtId="0" fontId="31" fillId="0" borderId="94" applyNumberFormat="0" applyFill="0" applyAlignment="0" applyProtection="0"/>
    <xf numFmtId="0" fontId="14" fillId="28" borderId="92" applyNumberFormat="0" applyFont="0" applyAlignment="0" applyProtection="0"/>
    <xf numFmtId="0" fontId="29" fillId="25" borderId="93" applyNumberFormat="0" applyAlignment="0" applyProtection="0"/>
    <xf numFmtId="0" fontId="14" fillId="28" borderId="92" applyNumberFormat="0" applyFont="0" applyAlignment="0" applyProtection="0"/>
    <xf numFmtId="0" fontId="19" fillId="25" borderId="91" applyNumberFormat="0" applyAlignment="0" applyProtection="0"/>
    <xf numFmtId="0" fontId="14" fillId="28" borderId="92" applyNumberFormat="0" applyFont="0" applyAlignment="0" applyProtection="0"/>
    <xf numFmtId="0" fontId="29" fillId="25" borderId="93" applyNumberFormat="0" applyAlignment="0" applyProtection="0"/>
    <xf numFmtId="0" fontId="31" fillId="0" borderId="94" applyNumberFormat="0" applyFill="0" applyAlignment="0" applyProtection="0"/>
    <xf numFmtId="0" fontId="26" fillId="12" borderId="91" applyNumberFormat="0" applyAlignment="0" applyProtection="0"/>
    <xf numFmtId="0" fontId="14" fillId="28" borderId="92" applyNumberFormat="0" applyFont="0" applyAlignment="0" applyProtection="0"/>
    <xf numFmtId="0" fontId="14" fillId="28" borderId="92" applyNumberFormat="0" applyFont="0" applyAlignment="0" applyProtection="0"/>
    <xf numFmtId="0" fontId="29" fillId="25" borderId="93" applyNumberFormat="0" applyAlignment="0" applyProtection="0"/>
    <xf numFmtId="0" fontId="31" fillId="0" borderId="94" applyNumberFormat="0" applyFill="0" applyAlignment="0" applyProtection="0"/>
    <xf numFmtId="0" fontId="14" fillId="28" borderId="92" applyNumberFormat="0" applyFont="0" applyAlignment="0" applyProtection="0"/>
    <xf numFmtId="0" fontId="31" fillId="0" borderId="94" applyNumberFormat="0" applyFill="0" applyAlignment="0" applyProtection="0"/>
    <xf numFmtId="0" fontId="19" fillId="25" borderId="91" applyNumberFormat="0" applyAlignment="0" applyProtection="0"/>
    <xf numFmtId="0" fontId="19" fillId="25" borderId="91" applyNumberFormat="0" applyAlignment="0" applyProtection="0"/>
    <xf numFmtId="0" fontId="14" fillId="28" borderId="92" applyNumberFormat="0" applyFont="0" applyAlignment="0" applyProtection="0"/>
    <xf numFmtId="0" fontId="26" fillId="12" borderId="91" applyNumberFormat="0" applyAlignment="0" applyProtection="0"/>
    <xf numFmtId="0" fontId="29" fillId="25" borderId="93" applyNumberFormat="0" applyAlignment="0" applyProtection="0"/>
    <xf numFmtId="0" fontId="14" fillId="28" borderId="92" applyNumberFormat="0" applyFont="0" applyAlignment="0" applyProtection="0"/>
    <xf numFmtId="0" fontId="29" fillId="25" borderId="93" applyNumberFormat="0" applyAlignment="0" applyProtection="0"/>
    <xf numFmtId="0" fontId="31" fillId="0" borderId="94" applyNumberFormat="0" applyFill="0" applyAlignment="0" applyProtection="0"/>
    <xf numFmtId="0" fontId="26" fillId="12" borderId="91" applyNumberFormat="0" applyAlignment="0" applyProtection="0"/>
    <xf numFmtId="0" fontId="14" fillId="28" borderId="92" applyNumberFormat="0" applyFont="0" applyAlignment="0" applyProtection="0"/>
    <xf numFmtId="0" fontId="14" fillId="28" borderId="92" applyNumberFormat="0" applyFont="0" applyAlignment="0" applyProtection="0"/>
    <xf numFmtId="0" fontId="26" fillId="12" borderId="98" applyNumberFormat="0" applyAlignment="0" applyProtection="0"/>
    <xf numFmtId="0" fontId="19" fillId="25" borderId="98" applyNumberFormat="0" applyAlignment="0" applyProtection="0"/>
    <xf numFmtId="0" fontId="19" fillId="25" borderId="98" applyNumberFormat="0" applyAlignment="0" applyProtection="0"/>
    <xf numFmtId="0" fontId="26" fillId="12" borderId="98" applyNumberFormat="0" applyAlignment="0" applyProtection="0"/>
    <xf numFmtId="0" fontId="14" fillId="28" borderId="95" applyNumberFormat="0" applyFont="0" applyAlignment="0" applyProtection="0"/>
    <xf numFmtId="0" fontId="29" fillId="25" borderId="96" applyNumberFormat="0" applyAlignment="0" applyProtection="0"/>
    <xf numFmtId="0" fontId="31" fillId="0" borderId="97" applyNumberFormat="0" applyFill="0" applyAlignment="0" applyProtection="0"/>
    <xf numFmtId="0" fontId="14" fillId="28" borderId="95" applyNumberFormat="0" applyFont="0" applyAlignment="0" applyProtection="0"/>
    <xf numFmtId="0" fontId="14" fillId="28" borderId="95" applyNumberFormat="0" applyFont="0" applyAlignment="0" applyProtection="0"/>
    <xf numFmtId="0" fontId="31" fillId="0" borderId="97" applyNumberFormat="0" applyFill="0" applyAlignment="0" applyProtection="0"/>
    <xf numFmtId="0" fontId="14" fillId="28" borderId="95" applyNumberFormat="0" applyFont="0" applyAlignment="0" applyProtection="0"/>
    <xf numFmtId="0" fontId="19" fillId="25" borderId="98" applyNumberFormat="0" applyAlignment="0" applyProtection="0"/>
    <xf numFmtId="0" fontId="14" fillId="28" borderId="95" applyNumberFormat="0" applyFont="0" applyAlignment="0" applyProtection="0"/>
    <xf numFmtId="0" fontId="26" fillId="12" borderId="98" applyNumberFormat="0" applyAlignment="0" applyProtection="0"/>
    <xf numFmtId="0" fontId="29" fillId="25" borderId="96" applyNumberFormat="0" applyAlignment="0" applyProtection="0"/>
    <xf numFmtId="0" fontId="26" fillId="12" borderId="98" applyNumberFormat="0" applyAlignment="0" applyProtection="0"/>
    <xf numFmtId="0" fontId="19" fillId="25" borderId="98" applyNumberFormat="0" applyAlignment="0" applyProtection="0"/>
    <xf numFmtId="0" fontId="19" fillId="25" borderId="98" applyNumberFormat="0" applyAlignment="0" applyProtection="0"/>
    <xf numFmtId="0" fontId="26" fillId="12" borderId="98" applyNumberFormat="0" applyAlignment="0" applyProtection="0"/>
    <xf numFmtId="0" fontId="19" fillId="25" borderId="98" applyNumberFormat="0" applyAlignment="0" applyProtection="0"/>
    <xf numFmtId="0" fontId="14" fillId="28" borderId="95" applyNumberFormat="0" applyFont="0" applyAlignment="0" applyProtection="0"/>
    <xf numFmtId="0" fontId="29" fillId="25" borderId="96" applyNumberFormat="0" applyAlignment="0" applyProtection="0"/>
    <xf numFmtId="0" fontId="31" fillId="0" borderId="97" applyNumberFormat="0" applyFill="0" applyAlignment="0" applyProtection="0"/>
    <xf numFmtId="0" fontId="26" fillId="12" borderId="98" applyNumberFormat="0" applyAlignment="0" applyProtection="0"/>
    <xf numFmtId="0" fontId="14" fillId="28" borderId="95" applyNumberFormat="0" applyFont="0" applyAlignment="0" applyProtection="0"/>
    <xf numFmtId="0" fontId="14" fillId="28" borderId="95" applyNumberFormat="0" applyFont="0" applyAlignment="0" applyProtection="0"/>
    <xf numFmtId="0" fontId="29" fillId="25" borderId="96" applyNumberFormat="0" applyAlignment="0" applyProtection="0"/>
    <xf numFmtId="0" fontId="31" fillId="0" borderId="97" applyNumberFormat="0" applyFill="0" applyAlignment="0" applyProtection="0"/>
    <xf numFmtId="0" fontId="14" fillId="28" borderId="95" applyNumberFormat="0" applyFont="0" applyAlignment="0" applyProtection="0"/>
    <xf numFmtId="0" fontId="29" fillId="25" borderId="96" applyNumberFormat="0" applyAlignment="0" applyProtection="0"/>
    <xf numFmtId="0" fontId="31" fillId="0" borderId="97" applyNumberFormat="0" applyFill="0" applyAlignment="0" applyProtection="0"/>
    <xf numFmtId="0" fontId="14" fillId="28" borderId="95" applyNumberFormat="0" applyFont="0" applyAlignment="0" applyProtection="0"/>
    <xf numFmtId="0" fontId="14" fillId="28" borderId="95" applyNumberFormat="0" applyFont="0" applyAlignment="0" applyProtection="0"/>
    <xf numFmtId="0" fontId="19" fillId="25" borderId="98" applyNumberFormat="0" applyAlignment="0" applyProtection="0"/>
    <xf numFmtId="0" fontId="19" fillId="25" borderId="98" applyNumberFormat="0" applyAlignment="0" applyProtection="0"/>
    <xf numFmtId="0" fontId="26" fillId="12" borderId="98" applyNumberFormat="0" applyAlignment="0" applyProtection="0"/>
    <xf numFmtId="0" fontId="19" fillId="25" borderId="98" applyNumberFormat="0" applyAlignment="0" applyProtection="0"/>
    <xf numFmtId="0" fontId="26" fillId="12" borderId="98" applyNumberFormat="0" applyAlignment="0" applyProtection="0"/>
    <xf numFmtId="0" fontId="31" fillId="0" borderId="97" applyNumberFormat="0" applyFill="0" applyAlignment="0" applyProtection="0"/>
    <xf numFmtId="0" fontId="14" fillId="28" borderId="95" applyNumberFormat="0" applyFont="0" applyAlignment="0" applyProtection="0"/>
    <xf numFmtId="0" fontId="14" fillId="28" borderId="95" applyNumberFormat="0" applyFont="0" applyAlignment="0" applyProtection="0"/>
    <xf numFmtId="0" fontId="29" fillId="25" borderId="96" applyNumberFormat="0" applyAlignment="0" applyProtection="0"/>
    <xf numFmtId="0" fontId="26" fillId="12" borderId="98" applyNumberFormat="0" applyAlignment="0" applyProtection="0"/>
    <xf numFmtId="0" fontId="31" fillId="0" borderId="97" applyNumberFormat="0" applyFill="0" applyAlignment="0" applyProtection="0"/>
    <xf numFmtId="0" fontId="14" fillId="28" borderId="95" applyNumberFormat="0" applyFont="0" applyAlignment="0" applyProtection="0"/>
    <xf numFmtId="0" fontId="14" fillId="28" borderId="95" applyNumberFormat="0" applyFont="0" applyAlignment="0" applyProtection="0"/>
    <xf numFmtId="0" fontId="29" fillId="25" borderId="96" applyNumberFormat="0" applyAlignment="0" applyProtection="0"/>
    <xf numFmtId="0" fontId="31" fillId="0" borderId="97" applyNumberFormat="0" applyFill="0" applyAlignment="0" applyProtection="0"/>
    <xf numFmtId="0" fontId="14" fillId="28" borderId="95" applyNumberFormat="0" applyFont="0" applyAlignment="0" applyProtection="0"/>
    <xf numFmtId="0" fontId="29" fillId="25" borderId="96" applyNumberFormat="0" applyAlignment="0" applyProtection="0"/>
    <xf numFmtId="0" fontId="14" fillId="28" borderId="95" applyNumberFormat="0" applyFont="0" applyAlignment="0" applyProtection="0"/>
    <xf numFmtId="0" fontId="19" fillId="25" borderId="98" applyNumberFormat="0" applyAlignment="0" applyProtection="0"/>
    <xf numFmtId="0" fontId="14" fillId="28" borderId="95" applyNumberFormat="0" applyFont="0" applyAlignment="0" applyProtection="0"/>
    <xf numFmtId="0" fontId="29" fillId="25" borderId="96" applyNumberFormat="0" applyAlignment="0" applyProtection="0"/>
    <xf numFmtId="0" fontId="31" fillId="0" borderId="97" applyNumberFormat="0" applyFill="0" applyAlignment="0" applyProtection="0"/>
    <xf numFmtId="0" fontId="26" fillId="12" borderId="98" applyNumberFormat="0" applyAlignment="0" applyProtection="0"/>
    <xf numFmtId="0" fontId="14" fillId="28" borderId="95" applyNumberFormat="0" applyFont="0" applyAlignment="0" applyProtection="0"/>
    <xf numFmtId="0" fontId="14" fillId="28" borderId="95" applyNumberFormat="0" applyFont="0" applyAlignment="0" applyProtection="0"/>
    <xf numFmtId="0" fontId="29" fillId="25" borderId="96" applyNumberFormat="0" applyAlignment="0" applyProtection="0"/>
    <xf numFmtId="0" fontId="31" fillId="0" borderId="97" applyNumberFormat="0" applyFill="0" applyAlignment="0" applyProtection="0"/>
    <xf numFmtId="0" fontId="14" fillId="28" borderId="95" applyNumberFormat="0" applyFont="0" applyAlignment="0" applyProtection="0"/>
    <xf numFmtId="0" fontId="31" fillId="0" borderId="97" applyNumberFormat="0" applyFill="0" applyAlignment="0" applyProtection="0"/>
    <xf numFmtId="0" fontId="19" fillId="25" borderId="98" applyNumberFormat="0" applyAlignment="0" applyProtection="0"/>
    <xf numFmtId="0" fontId="19" fillId="25" borderId="98" applyNumberFormat="0" applyAlignment="0" applyProtection="0"/>
    <xf numFmtId="0" fontId="14" fillId="28" borderId="95" applyNumberFormat="0" applyFont="0" applyAlignment="0" applyProtection="0"/>
    <xf numFmtId="0" fontId="26" fillId="12" borderId="98" applyNumberFormat="0" applyAlignment="0" applyProtection="0"/>
    <xf numFmtId="0" fontId="29" fillId="25" borderId="96" applyNumberFormat="0" applyAlignment="0" applyProtection="0"/>
    <xf numFmtId="0" fontId="14" fillId="28" borderId="95" applyNumberFormat="0" applyFont="0" applyAlignment="0" applyProtection="0"/>
    <xf numFmtId="0" fontId="29" fillId="25" borderId="96" applyNumberFormat="0" applyAlignment="0" applyProtection="0"/>
    <xf numFmtId="0" fontId="31" fillId="0" borderId="97" applyNumberFormat="0" applyFill="0" applyAlignment="0" applyProtection="0"/>
    <xf numFmtId="0" fontId="26" fillId="12" borderId="98" applyNumberFormat="0" applyAlignment="0" applyProtection="0"/>
    <xf numFmtId="0" fontId="14" fillId="28" borderId="95" applyNumberFormat="0" applyFont="0" applyAlignment="0" applyProtection="0"/>
    <xf numFmtId="0" fontId="14" fillId="28" borderId="95" applyNumberFormat="0" applyFont="0" applyAlignment="0" applyProtection="0"/>
    <xf numFmtId="0" fontId="34" fillId="0" borderId="0"/>
    <xf numFmtId="0" fontId="14" fillId="28" borderId="108" applyNumberFormat="0" applyFont="0" applyAlignment="0" applyProtection="0"/>
    <xf numFmtId="0" fontId="26" fillId="12" borderId="114" applyNumberFormat="0" applyAlignment="0" applyProtection="0"/>
    <xf numFmtId="0" fontId="29" fillId="25" borderId="109" applyNumberFormat="0" applyAlignment="0" applyProtection="0"/>
    <xf numFmtId="0" fontId="14" fillId="28" borderId="104" applyNumberFormat="0" applyFont="0" applyAlignment="0" applyProtection="0"/>
    <xf numFmtId="0" fontId="14" fillId="28" borderId="108" applyNumberFormat="0" applyFont="0" applyAlignment="0" applyProtection="0"/>
    <xf numFmtId="0" fontId="29" fillId="25" borderId="116" applyNumberFormat="0" applyAlignment="0" applyProtection="0"/>
    <xf numFmtId="0" fontId="19" fillId="25" borderId="107" applyNumberFormat="0" applyAlignment="0" applyProtection="0"/>
    <xf numFmtId="0" fontId="14" fillId="28" borderId="115" applyNumberFormat="0" applyFont="0" applyAlignment="0" applyProtection="0"/>
    <xf numFmtId="0" fontId="19" fillId="25" borderId="107" applyNumberFormat="0" applyAlignment="0" applyProtection="0"/>
    <xf numFmtId="0" fontId="19" fillId="25" borderId="118" applyNumberFormat="0" applyAlignment="0" applyProtection="0"/>
    <xf numFmtId="0" fontId="31" fillId="0" borderId="117" applyNumberFormat="0" applyFill="0" applyAlignment="0" applyProtection="0"/>
    <xf numFmtId="0" fontId="14" fillId="28" borderId="108" applyNumberFormat="0" applyFont="0" applyAlignment="0" applyProtection="0"/>
    <xf numFmtId="0" fontId="14" fillId="28" borderId="111" applyNumberFormat="0" applyFont="0" applyAlignment="0" applyProtection="0"/>
    <xf numFmtId="0" fontId="14" fillId="28" borderId="104" applyNumberFormat="0" applyFont="0" applyAlignment="0" applyProtection="0"/>
    <xf numFmtId="0" fontId="14" fillId="28" borderId="104" applyNumberFormat="0" applyFont="0" applyAlignment="0" applyProtection="0"/>
    <xf numFmtId="0" fontId="14" fillId="28" borderId="108" applyNumberFormat="0" applyFont="0" applyAlignment="0" applyProtection="0"/>
    <xf numFmtId="0" fontId="14" fillId="28" borderId="115" applyNumberFormat="0" applyFont="0" applyAlignment="0" applyProtection="0"/>
    <xf numFmtId="0" fontId="31" fillId="0" borderId="110" applyNumberFormat="0" applyFill="0" applyAlignment="0" applyProtection="0"/>
    <xf numFmtId="0" fontId="14" fillId="28" borderId="108" applyNumberFormat="0" applyFont="0" applyAlignment="0" applyProtection="0"/>
    <xf numFmtId="0" fontId="14" fillId="28" borderId="104" applyNumberFormat="0" applyFont="0" applyAlignment="0" applyProtection="0"/>
    <xf numFmtId="0" fontId="26" fillId="12" borderId="114" applyNumberFormat="0" applyAlignment="0" applyProtection="0"/>
    <xf numFmtId="0" fontId="26" fillId="12" borderId="107" applyNumberFormat="0" applyAlignment="0" applyProtection="0"/>
    <xf numFmtId="0" fontId="31" fillId="0" borderId="110" applyNumberFormat="0" applyFill="0" applyAlignment="0" applyProtection="0"/>
    <xf numFmtId="0" fontId="31" fillId="0" borderId="113" applyNumberFormat="0" applyFill="0" applyAlignment="0" applyProtection="0"/>
    <xf numFmtId="0" fontId="19" fillId="25" borderId="99" applyNumberFormat="0" applyAlignment="0" applyProtection="0"/>
    <xf numFmtId="0" fontId="14" fillId="28" borderId="104" applyNumberFormat="0" applyFont="0" applyAlignment="0" applyProtection="0"/>
    <xf numFmtId="0" fontId="14" fillId="28" borderId="123" applyNumberFormat="0" applyFont="0" applyAlignment="0" applyProtection="0"/>
    <xf numFmtId="0" fontId="14" fillId="28" borderId="111" applyNumberFormat="0" applyFont="0" applyAlignment="0" applyProtection="0"/>
    <xf numFmtId="0" fontId="26" fillId="12" borderId="107" applyNumberFormat="0" applyAlignment="0" applyProtection="0"/>
    <xf numFmtId="0" fontId="29" fillId="25" borderId="109" applyNumberFormat="0" applyAlignment="0" applyProtection="0"/>
    <xf numFmtId="0" fontId="19" fillId="25" borderId="107" applyNumberFormat="0" applyAlignment="0" applyProtection="0"/>
    <xf numFmtId="0" fontId="14" fillId="28" borderId="108" applyNumberFormat="0" applyFont="0" applyAlignment="0" applyProtection="0"/>
    <xf numFmtId="0" fontId="26" fillId="12" borderId="99" applyNumberFormat="0" applyAlignment="0" applyProtection="0"/>
    <xf numFmtId="0" fontId="26" fillId="12" borderId="107" applyNumberFormat="0" applyAlignment="0" applyProtection="0"/>
    <xf numFmtId="0" fontId="26" fillId="12" borderId="107" applyNumberFormat="0" applyAlignment="0" applyProtection="0"/>
    <xf numFmtId="0" fontId="14" fillId="28" borderId="108" applyNumberFormat="0" applyFont="0" applyAlignment="0" applyProtection="0"/>
    <xf numFmtId="0" fontId="14" fillId="28" borderId="104" applyNumberFormat="0" applyFont="0" applyAlignment="0" applyProtection="0"/>
    <xf numFmtId="0" fontId="14" fillId="28" borderId="100" applyNumberFormat="0" applyFont="0" applyAlignment="0" applyProtection="0"/>
    <xf numFmtId="0" fontId="29" fillId="25" borderId="101" applyNumberFormat="0" applyAlignment="0" applyProtection="0"/>
    <xf numFmtId="0" fontId="14" fillId="28" borderId="108" applyNumberFormat="0" applyFont="0" applyAlignment="0" applyProtection="0"/>
    <xf numFmtId="0" fontId="31" fillId="0" borderId="102" applyNumberFormat="0" applyFill="0" applyAlignment="0" applyProtection="0"/>
    <xf numFmtId="0" fontId="14" fillId="28" borderId="104" applyNumberFormat="0" applyFont="0" applyAlignment="0" applyProtection="0"/>
    <xf numFmtId="0" fontId="29" fillId="25" borderId="109" applyNumberFormat="0" applyAlignment="0" applyProtection="0"/>
    <xf numFmtId="0" fontId="31" fillId="0" borderId="110" applyNumberFormat="0" applyFill="0" applyAlignment="0" applyProtection="0"/>
    <xf numFmtId="0" fontId="31" fillId="0" borderId="117" applyNumberFormat="0" applyFill="0" applyAlignment="0" applyProtection="0"/>
    <xf numFmtId="0" fontId="14" fillId="28" borderId="100" applyNumberFormat="0" applyFont="0" applyAlignment="0" applyProtection="0"/>
    <xf numFmtId="0" fontId="14" fillId="28" borderId="104" applyNumberFormat="0" applyFont="0" applyAlignment="0" applyProtection="0"/>
    <xf numFmtId="0" fontId="31" fillId="0" borderId="102" applyNumberFormat="0" applyFill="0" applyAlignment="0" applyProtection="0"/>
    <xf numFmtId="0" fontId="29" fillId="25" borderId="101" applyNumberFormat="0" applyAlignment="0" applyProtection="0"/>
    <xf numFmtId="0" fontId="14" fillId="28" borderId="100" applyNumberFormat="0" applyFont="0" applyAlignment="0" applyProtection="0"/>
    <xf numFmtId="0" fontId="26" fillId="12" borderId="99" applyNumberFormat="0" applyAlignment="0" applyProtection="0"/>
    <xf numFmtId="0" fontId="19" fillId="25" borderId="99" applyNumberFormat="0" applyAlignment="0" applyProtection="0"/>
    <xf numFmtId="0" fontId="19" fillId="25" borderId="99" applyNumberFormat="0" applyAlignment="0" applyProtection="0"/>
    <xf numFmtId="0" fontId="26" fillId="12" borderId="99" applyNumberFormat="0" applyAlignment="0" applyProtection="0"/>
    <xf numFmtId="0" fontId="14" fillId="28" borderId="100" applyNumberFormat="0" applyFont="0" applyAlignment="0" applyProtection="0"/>
    <xf numFmtId="0" fontId="29" fillId="25" borderId="101" applyNumberFormat="0" applyAlignment="0" applyProtection="0"/>
    <xf numFmtId="0" fontId="31" fillId="0" borderId="102" applyNumberFormat="0" applyFill="0" applyAlignment="0" applyProtection="0"/>
    <xf numFmtId="0" fontId="14" fillId="28" borderId="100" applyNumberFormat="0" applyFont="0" applyAlignment="0" applyProtection="0"/>
    <xf numFmtId="0" fontId="14" fillId="28" borderId="100" applyNumberFormat="0" applyFont="0" applyAlignment="0" applyProtection="0"/>
    <xf numFmtId="0" fontId="31" fillId="0" borderId="102" applyNumberFormat="0" applyFill="0" applyAlignment="0" applyProtection="0"/>
    <xf numFmtId="0" fontId="14" fillId="28" borderId="100" applyNumberFormat="0" applyFont="0" applyAlignment="0" applyProtection="0"/>
    <xf numFmtId="0" fontId="19" fillId="25" borderId="99" applyNumberFormat="0" applyAlignment="0" applyProtection="0"/>
    <xf numFmtId="0" fontId="29" fillId="25" borderId="112" applyNumberFormat="0" applyAlignment="0" applyProtection="0"/>
    <xf numFmtId="0" fontId="26" fillId="12" borderId="107" applyNumberFormat="0" applyAlignment="0" applyProtection="0"/>
    <xf numFmtId="0" fontId="14" fillId="28" borderId="100" applyNumberFormat="0" applyFont="0" applyAlignment="0" applyProtection="0"/>
    <xf numFmtId="0" fontId="26" fillId="12" borderId="99" applyNumberFormat="0" applyAlignment="0" applyProtection="0"/>
    <xf numFmtId="0" fontId="29" fillId="25" borderId="101" applyNumberFormat="0" applyAlignment="0" applyProtection="0"/>
    <xf numFmtId="0" fontId="26" fillId="12" borderId="99" applyNumberFormat="0" applyAlignment="0" applyProtection="0"/>
    <xf numFmtId="0" fontId="19" fillId="25" borderId="99" applyNumberFormat="0" applyAlignment="0" applyProtection="0"/>
    <xf numFmtId="0" fontId="19" fillId="25" borderId="99" applyNumberFormat="0" applyAlignment="0" applyProtection="0"/>
    <xf numFmtId="0" fontId="26" fillId="12" borderId="99" applyNumberFormat="0" applyAlignment="0" applyProtection="0"/>
    <xf numFmtId="0" fontId="19" fillId="25" borderId="99" applyNumberFormat="0" applyAlignment="0" applyProtection="0"/>
    <xf numFmtId="0" fontId="14" fillId="28" borderId="100" applyNumberFormat="0" applyFont="0" applyAlignment="0" applyProtection="0"/>
    <xf numFmtId="0" fontId="29" fillId="25" borderId="101" applyNumberFormat="0" applyAlignment="0" applyProtection="0"/>
    <xf numFmtId="0" fontId="31" fillId="0" borderId="102" applyNumberFormat="0" applyFill="0" applyAlignment="0" applyProtection="0"/>
    <xf numFmtId="0" fontId="26" fillId="12" borderId="99" applyNumberFormat="0" applyAlignment="0" applyProtection="0"/>
    <xf numFmtId="0" fontId="14" fillId="28" borderId="100" applyNumberFormat="0" applyFont="0" applyAlignment="0" applyProtection="0"/>
    <xf numFmtId="0" fontId="14" fillId="28" borderId="100" applyNumberFormat="0" applyFont="0" applyAlignment="0" applyProtection="0"/>
    <xf numFmtId="0" fontId="29" fillId="25" borderId="101" applyNumberFormat="0" applyAlignment="0" applyProtection="0"/>
    <xf numFmtId="0" fontId="31" fillId="0" borderId="102" applyNumberFormat="0" applyFill="0" applyAlignment="0" applyProtection="0"/>
    <xf numFmtId="0" fontId="14" fillId="28" borderId="143" applyNumberFormat="0" applyFont="0" applyAlignment="0" applyProtection="0"/>
    <xf numFmtId="0" fontId="14" fillId="28" borderId="100" applyNumberFormat="0" applyFont="0" applyAlignment="0" applyProtection="0"/>
    <xf numFmtId="0" fontId="26" fillId="12" borderId="118" applyNumberFormat="0" applyAlignment="0" applyProtection="0"/>
    <xf numFmtId="0" fontId="29" fillId="25" borderId="101" applyNumberFormat="0" applyAlignment="0" applyProtection="0"/>
    <xf numFmtId="0" fontId="31" fillId="0" borderId="102" applyNumberFormat="0" applyFill="0" applyAlignment="0" applyProtection="0"/>
    <xf numFmtId="0" fontId="14" fillId="28" borderId="100" applyNumberFormat="0" applyFont="0" applyAlignment="0" applyProtection="0"/>
    <xf numFmtId="0" fontId="14" fillId="28" borderId="100" applyNumberFormat="0" applyFont="0" applyAlignment="0" applyProtection="0"/>
    <xf numFmtId="0" fontId="19" fillId="25" borderId="99" applyNumberFormat="0" applyAlignment="0" applyProtection="0"/>
    <xf numFmtId="0" fontId="19" fillId="25" borderId="99" applyNumberFormat="0" applyAlignment="0" applyProtection="0"/>
    <xf numFmtId="0" fontId="26" fillId="12" borderId="99" applyNumberFormat="0" applyAlignment="0" applyProtection="0"/>
    <xf numFmtId="0" fontId="19" fillId="25" borderId="99" applyNumberFormat="0" applyAlignment="0" applyProtection="0"/>
    <xf numFmtId="0" fontId="26" fillId="12" borderId="99" applyNumberFormat="0" applyAlignment="0" applyProtection="0"/>
    <xf numFmtId="0" fontId="31" fillId="0" borderId="102" applyNumberFormat="0" applyFill="0" applyAlignment="0" applyProtection="0"/>
    <xf numFmtId="0" fontId="14" fillId="28" borderId="100" applyNumberFormat="0" applyFont="0" applyAlignment="0" applyProtection="0"/>
    <xf numFmtId="0" fontId="14" fillId="28" borderId="100" applyNumberFormat="0" applyFont="0" applyAlignment="0" applyProtection="0"/>
    <xf numFmtId="0" fontId="29" fillId="25" borderId="101" applyNumberFormat="0" applyAlignment="0" applyProtection="0"/>
    <xf numFmtId="0" fontId="26" fillId="12" borderId="99" applyNumberFormat="0" applyAlignment="0" applyProtection="0"/>
    <xf numFmtId="0" fontId="31" fillId="0" borderId="102" applyNumberFormat="0" applyFill="0" applyAlignment="0" applyProtection="0"/>
    <xf numFmtId="0" fontId="14" fillId="28" borderId="100" applyNumberFormat="0" applyFont="0" applyAlignment="0" applyProtection="0"/>
    <xf numFmtId="0" fontId="14" fillId="28" borderId="100" applyNumberFormat="0" applyFont="0" applyAlignment="0" applyProtection="0"/>
    <xf numFmtId="0" fontId="29" fillId="25" borderId="101" applyNumberFormat="0" applyAlignment="0" applyProtection="0"/>
    <xf numFmtId="0" fontId="31" fillId="0" borderId="102" applyNumberFormat="0" applyFill="0" applyAlignment="0" applyProtection="0"/>
    <xf numFmtId="0" fontId="14" fillId="28" borderId="100" applyNumberFormat="0" applyFont="0" applyAlignment="0" applyProtection="0"/>
    <xf numFmtId="0" fontId="29" fillId="25" borderId="101" applyNumberFormat="0" applyAlignment="0" applyProtection="0"/>
    <xf numFmtId="0" fontId="14" fillId="28" borderId="104" applyNumberFormat="0" applyFont="0" applyAlignment="0" applyProtection="0"/>
    <xf numFmtId="0" fontId="14" fillId="28" borderId="100" applyNumberFormat="0" applyFont="0" applyAlignment="0" applyProtection="0"/>
    <xf numFmtId="0" fontId="14" fillId="28" borderId="108" applyNumberFormat="0" applyFont="0" applyAlignment="0" applyProtection="0"/>
    <xf numFmtId="0" fontId="19" fillId="25" borderId="99" applyNumberFormat="0" applyAlignment="0" applyProtection="0"/>
    <xf numFmtId="0" fontId="14" fillId="28" borderId="100" applyNumberFormat="0" applyFont="0" applyAlignment="0" applyProtection="0"/>
    <xf numFmtId="0" fontId="29" fillId="25" borderId="101" applyNumberFormat="0" applyAlignment="0" applyProtection="0"/>
    <xf numFmtId="0" fontId="31" fillId="0" borderId="102" applyNumberFormat="0" applyFill="0" applyAlignment="0" applyProtection="0"/>
    <xf numFmtId="0" fontId="26" fillId="12" borderId="99" applyNumberFormat="0" applyAlignment="0" applyProtection="0"/>
    <xf numFmtId="0" fontId="14" fillId="28" borderId="100" applyNumberFormat="0" applyFont="0" applyAlignment="0" applyProtection="0"/>
    <xf numFmtId="0" fontId="14" fillId="28" borderId="100" applyNumberFormat="0" applyFont="0" applyAlignment="0" applyProtection="0"/>
    <xf numFmtId="0" fontId="29" fillId="25" borderId="101" applyNumberFormat="0" applyAlignment="0" applyProtection="0"/>
    <xf numFmtId="0" fontId="31" fillId="0" borderId="102" applyNumberFormat="0" applyFill="0" applyAlignment="0" applyProtection="0"/>
    <xf numFmtId="0" fontId="29" fillId="25" borderId="109" applyNumberFormat="0" applyAlignment="0" applyProtection="0"/>
    <xf numFmtId="0" fontId="14" fillId="28" borderId="100" applyNumberFormat="0" applyFont="0" applyAlignment="0" applyProtection="0"/>
    <xf numFmtId="0" fontId="29" fillId="25" borderId="133" applyNumberFormat="0" applyAlignment="0" applyProtection="0"/>
    <xf numFmtId="0" fontId="31" fillId="0" borderId="102" applyNumberFormat="0" applyFill="0" applyAlignment="0" applyProtection="0"/>
    <xf numFmtId="0" fontId="19" fillId="25" borderId="99" applyNumberFormat="0" applyAlignment="0" applyProtection="0"/>
    <xf numFmtId="0" fontId="19" fillId="25" borderId="99" applyNumberFormat="0" applyAlignment="0" applyProtection="0"/>
    <xf numFmtId="0" fontId="14" fillId="28" borderId="100" applyNumberFormat="0" applyFont="0" applyAlignment="0" applyProtection="0"/>
    <xf numFmtId="0" fontId="26" fillId="12" borderId="99" applyNumberFormat="0" applyAlignment="0" applyProtection="0"/>
    <xf numFmtId="0" fontId="29" fillId="25" borderId="101" applyNumberFormat="0" applyAlignment="0" applyProtection="0"/>
    <xf numFmtId="0" fontId="14" fillId="28" borderId="100" applyNumberFormat="0" applyFont="0" applyAlignment="0" applyProtection="0"/>
    <xf numFmtId="0" fontId="29" fillId="25" borderId="101" applyNumberFormat="0" applyAlignment="0" applyProtection="0"/>
    <xf numFmtId="0" fontId="31" fillId="0" borderId="102" applyNumberFormat="0" applyFill="0" applyAlignment="0" applyProtection="0"/>
    <xf numFmtId="0" fontId="26" fillId="12" borderId="99" applyNumberFormat="0" applyAlignment="0" applyProtection="0"/>
    <xf numFmtId="0" fontId="29" fillId="25" borderId="109" applyNumberFormat="0" applyAlignment="0" applyProtection="0"/>
    <xf numFmtId="0" fontId="14" fillId="28" borderId="100" applyNumberFormat="0" applyFont="0" applyAlignment="0" applyProtection="0"/>
    <xf numFmtId="0" fontId="14" fillId="28" borderId="108" applyNumberFormat="0" applyFont="0" applyAlignment="0" applyProtection="0"/>
    <xf numFmtId="0" fontId="14" fillId="28" borderId="100" applyNumberFormat="0" applyFont="0" applyAlignment="0" applyProtection="0"/>
    <xf numFmtId="0" fontId="14" fillId="28" borderId="104" applyNumberFormat="0" applyFont="0" applyAlignment="0" applyProtection="0"/>
    <xf numFmtId="0" fontId="26" fillId="12" borderId="103" applyNumberFormat="0" applyAlignment="0" applyProtection="0"/>
    <xf numFmtId="0" fontId="14" fillId="28" borderId="132" applyNumberFormat="0" applyFont="0" applyAlignment="0" applyProtection="0"/>
    <xf numFmtId="0" fontId="14" fillId="28" borderId="108" applyNumberFormat="0" applyFont="0" applyAlignment="0" applyProtection="0"/>
    <xf numFmtId="0" fontId="14" fillId="28" borderId="111" applyNumberFormat="0" applyFont="0" applyAlignment="0" applyProtection="0"/>
    <xf numFmtId="0" fontId="14" fillId="28" borderId="115" applyNumberFormat="0" applyFont="0" applyAlignment="0" applyProtection="0"/>
    <xf numFmtId="0" fontId="29" fillId="25" borderId="109" applyNumberFormat="0" applyAlignment="0" applyProtection="0"/>
    <xf numFmtId="0" fontId="14" fillId="28" borderId="104" applyNumberFormat="0" applyFont="0" applyAlignment="0" applyProtection="0"/>
    <xf numFmtId="0" fontId="19" fillId="25" borderId="114" applyNumberFormat="0" applyAlignment="0" applyProtection="0"/>
    <xf numFmtId="0" fontId="14" fillId="28" borderId="104" applyNumberFormat="0" applyFont="0" applyAlignment="0" applyProtection="0"/>
    <xf numFmtId="0" fontId="14" fillId="28" borderId="104" applyNumberFormat="0" applyFont="0" applyAlignment="0" applyProtection="0"/>
    <xf numFmtId="0" fontId="14" fillId="28" borderId="104" applyNumberFormat="0" applyFont="0" applyAlignment="0" applyProtection="0"/>
    <xf numFmtId="0" fontId="29" fillId="25" borderId="105" applyNumberFormat="0" applyAlignment="0" applyProtection="0"/>
    <xf numFmtId="0" fontId="31" fillId="0" borderId="110" applyNumberFormat="0" applyFill="0" applyAlignment="0" applyProtection="0"/>
    <xf numFmtId="0" fontId="31" fillId="0" borderId="113" applyNumberFormat="0" applyFill="0" applyAlignment="0" applyProtection="0"/>
    <xf numFmtId="0" fontId="14" fillId="28" borderId="108" applyNumberFormat="0" applyFont="0" applyAlignment="0" applyProtection="0"/>
    <xf numFmtId="0" fontId="14" fillId="28" borderId="108" applyNumberFormat="0" applyFont="0" applyAlignment="0" applyProtection="0"/>
    <xf numFmtId="0" fontId="19" fillId="25" borderId="107" applyNumberFormat="0" applyAlignment="0" applyProtection="0"/>
    <xf numFmtId="0" fontId="29" fillId="25" borderId="109" applyNumberFormat="0" applyAlignment="0" applyProtection="0"/>
    <xf numFmtId="0" fontId="14" fillId="28" borderId="108" applyNumberFormat="0" applyFont="0" applyAlignment="0" applyProtection="0"/>
    <xf numFmtId="0" fontId="31" fillId="0" borderId="110" applyNumberFormat="0" applyFill="0" applyAlignment="0" applyProtection="0"/>
    <xf numFmtId="0" fontId="19" fillId="25" borderId="114" applyNumberFormat="0" applyAlignment="0" applyProtection="0"/>
    <xf numFmtId="0" fontId="29" fillId="25" borderId="109" applyNumberFormat="0" applyAlignment="0" applyProtection="0"/>
    <xf numFmtId="0" fontId="14" fillId="28" borderId="111" applyNumberFormat="0" applyFont="0" applyAlignment="0" applyProtection="0"/>
    <xf numFmtId="0" fontId="14" fillId="28" borderId="108" applyNumberFormat="0" applyFont="0" applyAlignment="0" applyProtection="0"/>
    <xf numFmtId="0" fontId="14" fillId="28" borderId="108" applyNumberFormat="0" applyFont="0" applyAlignment="0" applyProtection="0"/>
    <xf numFmtId="0" fontId="14" fillId="28" borderId="104" applyNumberFormat="0" applyFont="0" applyAlignment="0" applyProtection="0"/>
    <xf numFmtId="0" fontId="19" fillId="25" borderId="107" applyNumberFormat="0" applyAlignment="0" applyProtection="0"/>
    <xf numFmtId="0" fontId="14" fillId="28" borderId="104" applyNumberFormat="0" applyFont="0" applyAlignment="0" applyProtection="0"/>
    <xf numFmtId="0" fontId="31" fillId="0" borderId="110" applyNumberFormat="0" applyFill="0" applyAlignment="0" applyProtection="0"/>
    <xf numFmtId="0" fontId="19" fillId="25" borderId="107" applyNumberFormat="0" applyAlignment="0" applyProtection="0"/>
    <xf numFmtId="0" fontId="14" fillId="28" borderId="115" applyNumberFormat="0" applyFont="0" applyAlignment="0" applyProtection="0"/>
    <xf numFmtId="0" fontId="31" fillId="0" borderId="110" applyNumberFormat="0" applyFill="0" applyAlignment="0" applyProtection="0"/>
    <xf numFmtId="0" fontId="26" fillId="12" borderId="118" applyNumberFormat="0" applyAlignment="0" applyProtection="0"/>
    <xf numFmtId="0" fontId="19" fillId="25" borderId="118" applyNumberFormat="0" applyAlignment="0" applyProtection="0"/>
    <xf numFmtId="0" fontId="14" fillId="28" borderId="115" applyNumberFormat="0" applyFont="0" applyAlignment="0" applyProtection="0"/>
    <xf numFmtId="0" fontId="29" fillId="25" borderId="109" applyNumberFormat="0" applyAlignment="0" applyProtection="0"/>
    <xf numFmtId="0" fontId="14" fillId="28" borderId="104" applyNumberFormat="0" applyFont="0" applyAlignment="0" applyProtection="0"/>
    <xf numFmtId="0" fontId="26" fillId="12" borderId="107" applyNumberFormat="0" applyAlignment="0" applyProtection="0"/>
    <xf numFmtId="0" fontId="19" fillId="25" borderId="107" applyNumberFormat="0" applyAlignment="0" applyProtection="0"/>
    <xf numFmtId="0" fontId="14" fillId="28" borderId="115" applyNumberFormat="0" applyFont="0" applyAlignment="0" applyProtection="0"/>
    <xf numFmtId="0" fontId="19" fillId="25" borderId="107" applyNumberFormat="0" applyAlignment="0" applyProtection="0"/>
    <xf numFmtId="0" fontId="14" fillId="28" borderId="108" applyNumberFormat="0" applyFont="0" applyAlignment="0" applyProtection="0"/>
    <xf numFmtId="0" fontId="14" fillId="28" borderId="120" applyNumberFormat="0" applyFont="0" applyAlignment="0" applyProtection="0"/>
    <xf numFmtId="0" fontId="26" fillId="12" borderId="107" applyNumberFormat="0" applyAlignment="0" applyProtection="0"/>
    <xf numFmtId="0" fontId="19" fillId="25" borderId="119" applyNumberFormat="0" applyAlignment="0" applyProtection="0"/>
    <xf numFmtId="0" fontId="14" fillId="28" borderId="104" applyNumberFormat="0" applyFont="0" applyAlignment="0" applyProtection="0"/>
    <xf numFmtId="0" fontId="14" fillId="28" borderId="104" applyNumberFormat="0" applyFont="0" applyAlignment="0" applyProtection="0"/>
    <xf numFmtId="0" fontId="31" fillId="0" borderId="110" applyNumberFormat="0" applyFill="0" applyAlignment="0" applyProtection="0"/>
    <xf numFmtId="0" fontId="14" fillId="28" borderId="115" applyNumberFormat="0" applyFont="0" applyAlignment="0" applyProtection="0"/>
    <xf numFmtId="0" fontId="19" fillId="25" borderId="118" applyNumberFormat="0" applyAlignment="0" applyProtection="0"/>
    <xf numFmtId="0" fontId="14" fillId="28" borderId="104" applyNumberFormat="0" applyFont="0" applyAlignment="0" applyProtection="0"/>
    <xf numFmtId="0" fontId="14" fillId="28" borderId="104" applyNumberFormat="0" applyFont="0" applyAlignment="0" applyProtection="0"/>
    <xf numFmtId="0" fontId="31" fillId="0" borderId="117" applyNumberFormat="0" applyFill="0" applyAlignment="0" applyProtection="0"/>
    <xf numFmtId="0" fontId="14" fillId="28" borderId="104" applyNumberFormat="0" applyFont="0" applyAlignment="0" applyProtection="0"/>
    <xf numFmtId="0" fontId="29" fillId="25" borderId="109" applyNumberFormat="0" applyAlignment="0" applyProtection="0"/>
    <xf numFmtId="0" fontId="29" fillId="25" borderId="109" applyNumberFormat="0" applyAlignment="0" applyProtection="0"/>
    <xf numFmtId="0" fontId="14" fillId="28" borderId="108" applyNumberFormat="0" applyFont="0" applyAlignment="0" applyProtection="0"/>
    <xf numFmtId="0" fontId="19" fillId="25" borderId="118" applyNumberFormat="0" applyAlignment="0" applyProtection="0"/>
    <xf numFmtId="0" fontId="19" fillId="25" borderId="119" applyNumberFormat="0" applyAlignment="0" applyProtection="0"/>
    <xf numFmtId="0" fontId="19" fillId="25" borderId="107" applyNumberFormat="0" applyAlignment="0" applyProtection="0"/>
    <xf numFmtId="0" fontId="26" fillId="12" borderId="107" applyNumberFormat="0" applyAlignment="0" applyProtection="0"/>
    <xf numFmtId="0" fontId="14" fillId="28" borderId="104" applyNumberFormat="0" applyFont="0" applyAlignment="0" applyProtection="0"/>
    <xf numFmtId="0" fontId="31" fillId="0" borderId="122" applyNumberFormat="0" applyFill="0" applyAlignment="0" applyProtection="0"/>
    <xf numFmtId="0" fontId="31" fillId="0" borderId="117" applyNumberFormat="0" applyFill="0" applyAlignment="0" applyProtection="0"/>
    <xf numFmtId="0" fontId="19" fillId="25" borderId="103" applyNumberFormat="0" applyAlignment="0" applyProtection="0"/>
    <xf numFmtId="0" fontId="14" fillId="28" borderId="104" applyNumberFormat="0" applyFont="0" applyAlignment="0" applyProtection="0"/>
    <xf numFmtId="0" fontId="29" fillId="25" borderId="109" applyNumberFormat="0" applyAlignment="0" applyProtection="0"/>
    <xf numFmtId="0" fontId="14" fillId="28" borderId="108" applyNumberFormat="0" applyFont="0" applyAlignment="0" applyProtection="0"/>
    <xf numFmtId="0" fontId="31" fillId="0" borderId="110" applyNumberFormat="0" applyFill="0" applyAlignment="0" applyProtection="0"/>
    <xf numFmtId="0" fontId="14" fillId="28" borderId="115" applyNumberFormat="0" applyFont="0" applyAlignment="0" applyProtection="0"/>
    <xf numFmtId="0" fontId="14" fillId="28" borderId="108" applyNumberFormat="0" applyFont="0" applyAlignment="0" applyProtection="0"/>
    <xf numFmtId="0" fontId="14" fillId="28" borderId="104" applyNumberFormat="0" applyFont="0" applyAlignment="0" applyProtection="0"/>
    <xf numFmtId="0" fontId="26" fillId="12" borderId="107" applyNumberFormat="0" applyAlignment="0" applyProtection="0"/>
    <xf numFmtId="0" fontId="26" fillId="12" borderId="107" applyNumberFormat="0" applyAlignment="0" applyProtection="0"/>
    <xf numFmtId="0" fontId="14" fillId="28" borderId="104" applyNumberFormat="0" applyFont="0" applyAlignment="0" applyProtection="0"/>
    <xf numFmtId="0" fontId="14" fillId="28" borderId="120" applyNumberFormat="0" applyFont="0" applyAlignment="0" applyProtection="0"/>
    <xf numFmtId="0" fontId="19" fillId="25" borderId="107" applyNumberFormat="0" applyAlignment="0" applyProtection="0"/>
    <xf numFmtId="0" fontId="31" fillId="0" borderId="110" applyNumberFormat="0" applyFill="0" applyAlignment="0" applyProtection="0"/>
    <xf numFmtId="0" fontId="19" fillId="25" borderId="107" applyNumberFormat="0" applyAlignment="0" applyProtection="0"/>
    <xf numFmtId="0" fontId="26" fillId="12" borderId="107" applyNumberFormat="0" applyAlignment="0" applyProtection="0"/>
    <xf numFmtId="0" fontId="14" fillId="28" borderId="115" applyNumberFormat="0" applyFont="0" applyAlignment="0" applyProtection="0"/>
    <xf numFmtId="0" fontId="31" fillId="0" borderId="110" applyNumberFormat="0" applyFill="0" applyAlignment="0" applyProtection="0"/>
    <xf numFmtId="0" fontId="31" fillId="0" borderId="106" applyNumberFormat="0" applyFill="0" applyAlignment="0" applyProtection="0"/>
    <xf numFmtId="0" fontId="31" fillId="0" borderId="110" applyNumberFormat="0" applyFill="0" applyAlignment="0" applyProtection="0"/>
    <xf numFmtId="0" fontId="29" fillId="25" borderId="116" applyNumberFormat="0" applyAlignment="0" applyProtection="0"/>
    <xf numFmtId="0" fontId="29" fillId="25" borderId="112" applyNumberFormat="0" applyAlignment="0" applyProtection="0"/>
    <xf numFmtId="0" fontId="14" fillId="28" borderId="108" applyNumberFormat="0" applyFont="0" applyAlignment="0" applyProtection="0"/>
    <xf numFmtId="0" fontId="14" fillId="28" borderId="104" applyNumberFormat="0" applyFont="0" applyAlignment="0" applyProtection="0"/>
    <xf numFmtId="0" fontId="14" fillId="28" borderId="108" applyNumberFormat="0" applyFont="0" applyAlignment="0" applyProtection="0"/>
    <xf numFmtId="0" fontId="14" fillId="28" borderId="104" applyNumberFormat="0" applyFont="0" applyAlignment="0" applyProtection="0"/>
    <xf numFmtId="0" fontId="29" fillId="25" borderId="116" applyNumberFormat="0" applyAlignment="0" applyProtection="0"/>
    <xf numFmtId="0" fontId="29" fillId="25" borderId="116" applyNumberFormat="0" applyAlignment="0" applyProtection="0"/>
    <xf numFmtId="0" fontId="14" fillId="28" borderId="115" applyNumberFormat="0" applyFont="0" applyAlignment="0" applyProtection="0"/>
    <xf numFmtId="0" fontId="31" fillId="0" borderId="113" applyNumberFormat="0" applyFill="0" applyAlignment="0" applyProtection="0"/>
    <xf numFmtId="0" fontId="31" fillId="0" borderId="110" applyNumberFormat="0" applyFill="0" applyAlignment="0" applyProtection="0"/>
    <xf numFmtId="0" fontId="29" fillId="25" borderId="144" applyNumberFormat="0" applyAlignment="0" applyProtection="0"/>
    <xf numFmtId="0" fontId="31" fillId="0" borderId="110" applyNumberFormat="0" applyFill="0" applyAlignment="0" applyProtection="0"/>
    <xf numFmtId="0" fontId="14" fillId="28" borderId="128" applyNumberFormat="0" applyFont="0" applyAlignment="0" applyProtection="0"/>
    <xf numFmtId="0" fontId="26" fillId="12" borderId="118" applyNumberFormat="0" applyAlignment="0" applyProtection="0"/>
    <xf numFmtId="0" fontId="26" fillId="12" borderId="107" applyNumberFormat="0" applyAlignment="0" applyProtection="0"/>
    <xf numFmtId="0" fontId="26" fillId="12" borderId="119" applyNumberFormat="0" applyAlignment="0" applyProtection="0"/>
    <xf numFmtId="0" fontId="14" fillId="28" borderId="108" applyNumberFormat="0" applyFont="0" applyAlignment="0" applyProtection="0"/>
    <xf numFmtId="0" fontId="14" fillId="28" borderId="111" applyNumberFormat="0" applyFont="0" applyAlignment="0" applyProtection="0"/>
    <xf numFmtId="0" fontId="14" fillId="28" borderId="108" applyNumberFormat="0" applyFont="0" applyAlignment="0" applyProtection="0"/>
    <xf numFmtId="0" fontId="29" fillId="25" borderId="109" applyNumberFormat="0" applyAlignment="0" applyProtection="0"/>
    <xf numFmtId="0" fontId="14" fillId="28" borderId="120" applyNumberFormat="0" applyFont="0" applyAlignment="0" applyProtection="0"/>
    <xf numFmtId="0" fontId="29" fillId="25" borderId="109" applyNumberFormat="0" applyAlignment="0" applyProtection="0"/>
    <xf numFmtId="0" fontId="29" fillId="25" borderId="121" applyNumberFormat="0" applyAlignment="0" applyProtection="0"/>
    <xf numFmtId="0" fontId="31" fillId="0" borderId="122" applyNumberFormat="0" applyFill="0" applyAlignment="0" applyProtection="0"/>
    <xf numFmtId="0" fontId="14" fillId="28" borderId="120" applyNumberFormat="0" applyFont="0" applyAlignment="0" applyProtection="0"/>
    <xf numFmtId="0" fontId="29" fillId="25" borderId="112" applyNumberFormat="0" applyAlignment="0" applyProtection="0"/>
    <xf numFmtId="0" fontId="14" fillId="28" borderId="108" applyNumberFormat="0" applyFont="0" applyAlignment="0" applyProtection="0"/>
    <xf numFmtId="0" fontId="19" fillId="25" borderId="107" applyNumberFormat="0" applyAlignment="0" applyProtection="0"/>
    <xf numFmtId="0" fontId="26" fillId="12" borderId="118" applyNumberFormat="0" applyAlignment="0" applyProtection="0"/>
    <xf numFmtId="0" fontId="14" fillId="28" borderId="108" applyNumberFormat="0" applyFont="0" applyAlignment="0" applyProtection="0"/>
    <xf numFmtId="0" fontId="19" fillId="25" borderId="107" applyNumberFormat="0" applyAlignment="0" applyProtection="0"/>
    <xf numFmtId="0" fontId="26" fillId="12" borderId="107" applyNumberFormat="0" applyAlignment="0" applyProtection="0"/>
    <xf numFmtId="0" fontId="26" fillId="12" borderId="118" applyNumberFormat="0" applyAlignment="0" applyProtection="0"/>
    <xf numFmtId="0" fontId="14" fillId="28" borderId="108" applyNumberFormat="0" applyFont="0" applyAlignment="0" applyProtection="0"/>
    <xf numFmtId="0" fontId="14" fillId="28" borderId="120" applyNumberFormat="0" applyFont="0" applyAlignment="0" applyProtection="0"/>
    <xf numFmtId="0" fontId="14" fillId="28" borderId="108" applyNumberFormat="0" applyFont="0" applyAlignment="0" applyProtection="0"/>
    <xf numFmtId="0" fontId="31" fillId="0" borderId="117" applyNumberFormat="0" applyFill="0" applyAlignment="0" applyProtection="0"/>
    <xf numFmtId="0" fontId="14" fillId="28" borderId="111" applyNumberFormat="0" applyFont="0" applyAlignment="0" applyProtection="0"/>
    <xf numFmtId="0" fontId="31" fillId="0" borderId="113" applyNumberFormat="0" applyFill="0" applyAlignment="0" applyProtection="0"/>
    <xf numFmtId="0" fontId="14" fillId="28" borderId="111" applyNumberFormat="0" applyFont="0" applyAlignment="0" applyProtection="0"/>
    <xf numFmtId="0" fontId="19" fillId="25" borderId="114" applyNumberFormat="0" applyAlignment="0" applyProtection="0"/>
    <xf numFmtId="0" fontId="19" fillId="25" borderId="119" applyNumberFormat="0" applyAlignment="0" applyProtection="0"/>
    <xf numFmtId="0" fontId="14" fillId="28" borderId="120" applyNumberFormat="0" applyFont="0" applyAlignment="0" applyProtection="0"/>
    <xf numFmtId="0" fontId="14" fillId="28" borderId="111" applyNumberFormat="0" applyFont="0" applyAlignment="0" applyProtection="0"/>
    <xf numFmtId="0" fontId="26" fillId="12" borderId="114" applyNumberFormat="0" applyAlignment="0" applyProtection="0"/>
    <xf numFmtId="0" fontId="29" fillId="25" borderId="112" applyNumberFormat="0" applyAlignment="0" applyProtection="0"/>
    <xf numFmtId="0" fontId="26" fillId="12" borderId="114" applyNumberFormat="0" applyAlignment="0" applyProtection="0"/>
    <xf numFmtId="0" fontId="19" fillId="25" borderId="114" applyNumberFormat="0" applyAlignment="0" applyProtection="0"/>
    <xf numFmtId="0" fontId="19" fillId="25" borderId="114" applyNumberFormat="0" applyAlignment="0" applyProtection="0"/>
    <xf numFmtId="0" fontId="26" fillId="12" borderId="114" applyNumberFormat="0" applyAlignment="0" applyProtection="0"/>
    <xf numFmtId="0" fontId="19" fillId="25" borderId="114" applyNumberFormat="0" applyAlignment="0" applyProtection="0"/>
    <xf numFmtId="0" fontId="14" fillId="28" borderId="111" applyNumberFormat="0" applyFont="0" applyAlignment="0" applyProtection="0"/>
    <xf numFmtId="0" fontId="29" fillId="25" borderId="112" applyNumberFormat="0" applyAlignment="0" applyProtection="0"/>
    <xf numFmtId="0" fontId="31" fillId="0" borderId="113" applyNumberFormat="0" applyFill="0" applyAlignment="0" applyProtection="0"/>
    <xf numFmtId="0" fontId="26" fillId="12" borderId="114" applyNumberFormat="0" applyAlignment="0" applyProtection="0"/>
    <xf numFmtId="0" fontId="14" fillId="28" borderId="111" applyNumberFormat="0" applyFont="0" applyAlignment="0" applyProtection="0"/>
    <xf numFmtId="0" fontId="14" fillId="28" borderId="111" applyNumberFormat="0" applyFont="0" applyAlignment="0" applyProtection="0"/>
    <xf numFmtId="0" fontId="29" fillId="25" borderId="112" applyNumberFormat="0" applyAlignment="0" applyProtection="0"/>
    <xf numFmtId="0" fontId="31" fillId="0" borderId="113" applyNumberFormat="0" applyFill="0" applyAlignment="0" applyProtection="0"/>
    <xf numFmtId="0" fontId="26" fillId="12" borderId="118" applyNumberFormat="0" applyAlignment="0" applyProtection="0"/>
    <xf numFmtId="0" fontId="14" fillId="28" borderId="111" applyNumberFormat="0" applyFont="0" applyAlignment="0" applyProtection="0"/>
    <xf numFmtId="0" fontId="29" fillId="25" borderId="116" applyNumberFormat="0" applyAlignment="0" applyProtection="0"/>
    <xf numFmtId="0" fontId="29" fillId="25" borderId="112" applyNumberFormat="0" applyAlignment="0" applyProtection="0"/>
    <xf numFmtId="0" fontId="31" fillId="0" borderId="113" applyNumberFormat="0" applyFill="0" applyAlignment="0" applyProtection="0"/>
    <xf numFmtId="0" fontId="14" fillId="28" borderId="111" applyNumberFormat="0" applyFont="0" applyAlignment="0" applyProtection="0"/>
    <xf numFmtId="0" fontId="14" fillId="28" borderId="111" applyNumberFormat="0" applyFont="0" applyAlignment="0" applyProtection="0"/>
    <xf numFmtId="0" fontId="19" fillId="25" borderId="114" applyNumberFormat="0" applyAlignment="0" applyProtection="0"/>
    <xf numFmtId="0" fontId="19" fillId="25" borderId="114" applyNumberFormat="0" applyAlignment="0" applyProtection="0"/>
    <xf numFmtId="0" fontId="26" fillId="12" borderId="114" applyNumberFormat="0" applyAlignment="0" applyProtection="0"/>
    <xf numFmtId="0" fontId="19" fillId="25" borderId="114" applyNumberFormat="0" applyAlignment="0" applyProtection="0"/>
    <xf numFmtId="0" fontId="26" fillId="12" borderId="114" applyNumberFormat="0" applyAlignment="0" applyProtection="0"/>
    <xf numFmtId="0" fontId="31" fillId="0" borderId="113" applyNumberFormat="0" applyFill="0" applyAlignment="0" applyProtection="0"/>
    <xf numFmtId="0" fontId="14" fillId="28" borderId="111" applyNumberFormat="0" applyFont="0" applyAlignment="0" applyProtection="0"/>
    <xf numFmtId="0" fontId="14" fillId="28" borderId="111" applyNumberFormat="0" applyFont="0" applyAlignment="0" applyProtection="0"/>
    <xf numFmtId="0" fontId="29" fillId="25" borderId="112" applyNumberFormat="0" applyAlignment="0" applyProtection="0"/>
    <xf numFmtId="0" fontId="26" fillId="12" borderId="114" applyNumberFormat="0" applyAlignment="0" applyProtection="0"/>
    <xf numFmtId="0" fontId="31" fillId="0" borderId="113" applyNumberFormat="0" applyFill="0" applyAlignment="0" applyProtection="0"/>
    <xf numFmtId="0" fontId="14" fillId="28" borderId="111" applyNumberFormat="0" applyFont="0" applyAlignment="0" applyProtection="0"/>
    <xf numFmtId="0" fontId="14" fillId="28" borderId="111" applyNumberFormat="0" applyFont="0" applyAlignment="0" applyProtection="0"/>
    <xf numFmtId="0" fontId="29" fillId="25" borderId="112" applyNumberFormat="0" applyAlignment="0" applyProtection="0"/>
    <xf numFmtId="0" fontId="31" fillId="0" borderId="113" applyNumberFormat="0" applyFill="0" applyAlignment="0" applyProtection="0"/>
    <xf numFmtId="0" fontId="14" fillId="28" borderId="111" applyNumberFormat="0" applyFont="0" applyAlignment="0" applyProtection="0"/>
    <xf numFmtId="0" fontId="29" fillId="25" borderId="112" applyNumberFormat="0" applyAlignment="0" applyProtection="0"/>
    <xf numFmtId="0" fontId="14" fillId="28" borderId="111" applyNumberFormat="0" applyFont="0" applyAlignment="0" applyProtection="0"/>
    <xf numFmtId="0" fontId="19" fillId="25" borderId="114" applyNumberFormat="0" applyAlignment="0" applyProtection="0"/>
    <xf numFmtId="0" fontId="14" fillId="28" borderId="111" applyNumberFormat="0" applyFont="0" applyAlignment="0" applyProtection="0"/>
    <xf numFmtId="0" fontId="29" fillId="25" borderId="112" applyNumberFormat="0" applyAlignment="0" applyProtection="0"/>
    <xf numFmtId="0" fontId="31" fillId="0" borderId="113" applyNumberFormat="0" applyFill="0" applyAlignment="0" applyProtection="0"/>
    <xf numFmtId="0" fontId="26" fillId="12" borderId="114" applyNumberFormat="0" applyAlignment="0" applyProtection="0"/>
    <xf numFmtId="0" fontId="14" fillId="28" borderId="111" applyNumberFormat="0" applyFont="0" applyAlignment="0" applyProtection="0"/>
    <xf numFmtId="0" fontId="14" fillId="28" borderId="111" applyNumberFormat="0" applyFont="0" applyAlignment="0" applyProtection="0"/>
    <xf numFmtId="0" fontId="29" fillId="25" borderId="112" applyNumberFormat="0" applyAlignment="0" applyProtection="0"/>
    <xf numFmtId="0" fontId="31" fillId="0" borderId="113" applyNumberFormat="0" applyFill="0" applyAlignment="0" applyProtection="0"/>
    <xf numFmtId="0" fontId="14" fillId="28" borderId="120" applyNumberFormat="0" applyFont="0" applyAlignment="0" applyProtection="0"/>
    <xf numFmtId="0" fontId="14" fillId="28" borderId="111" applyNumberFormat="0" applyFont="0" applyAlignment="0" applyProtection="0"/>
    <xf numFmtId="0" fontId="31" fillId="0" borderId="117" applyNumberFormat="0" applyFill="0" applyAlignment="0" applyProtection="0"/>
    <xf numFmtId="0" fontId="31" fillId="0" borderId="113" applyNumberFormat="0" applyFill="0" applyAlignment="0" applyProtection="0"/>
    <xf numFmtId="0" fontId="19" fillId="25" borderId="114" applyNumberFormat="0" applyAlignment="0" applyProtection="0"/>
    <xf numFmtId="0" fontId="19" fillId="25" borderId="114" applyNumberFormat="0" applyAlignment="0" applyProtection="0"/>
    <xf numFmtId="0" fontId="14" fillId="28" borderId="111" applyNumberFormat="0" applyFont="0" applyAlignment="0" applyProtection="0"/>
    <xf numFmtId="0" fontId="26" fillId="12" borderId="114" applyNumberFormat="0" applyAlignment="0" applyProtection="0"/>
    <xf numFmtId="0" fontId="29" fillId="25" borderId="112" applyNumberFormat="0" applyAlignment="0" applyProtection="0"/>
    <xf numFmtId="0" fontId="14" fillId="28" borderId="111" applyNumberFormat="0" applyFont="0" applyAlignment="0" applyProtection="0"/>
    <xf numFmtId="0" fontId="29" fillId="25" borderId="112" applyNumberFormat="0" applyAlignment="0" applyProtection="0"/>
    <xf numFmtId="0" fontId="31" fillId="0" borderId="113" applyNumberFormat="0" applyFill="0" applyAlignment="0" applyProtection="0"/>
    <xf numFmtId="0" fontId="26" fillId="12" borderId="114" applyNumberFormat="0" applyAlignment="0" applyProtection="0"/>
    <xf numFmtId="0" fontId="31" fillId="0" borderId="122" applyNumberFormat="0" applyFill="0" applyAlignment="0" applyProtection="0"/>
    <xf numFmtId="0" fontId="14" fillId="28" borderId="111" applyNumberFormat="0" applyFont="0" applyAlignment="0" applyProtection="0"/>
    <xf numFmtId="0" fontId="14" fillId="28" borderId="115" applyNumberFormat="0" applyFont="0" applyAlignment="0" applyProtection="0"/>
    <xf numFmtId="0" fontId="14" fillId="28" borderId="111" applyNumberFormat="0" applyFont="0" applyAlignment="0" applyProtection="0"/>
    <xf numFmtId="0" fontId="26" fillId="12" borderId="127" applyNumberFormat="0" applyAlignment="0" applyProtection="0"/>
    <xf numFmtId="0" fontId="14" fillId="28" borderId="115" applyNumberFormat="0" applyFont="0" applyAlignment="0" applyProtection="0"/>
    <xf numFmtId="0" fontId="19" fillId="25" borderId="118" applyNumberFormat="0" applyAlignment="0" applyProtection="0"/>
    <xf numFmtId="0" fontId="19" fillId="25" borderId="118" applyNumberFormat="0" applyAlignment="0" applyProtection="0"/>
    <xf numFmtId="0" fontId="31" fillId="0" borderId="117" applyNumberFormat="0" applyFill="0" applyAlignment="0" applyProtection="0"/>
    <xf numFmtId="0" fontId="26" fillId="12" borderId="119" applyNumberFormat="0" applyAlignment="0" applyProtection="0"/>
    <xf numFmtId="0" fontId="19" fillId="25" borderId="118" applyNumberFormat="0" applyAlignment="0" applyProtection="0"/>
    <xf numFmtId="0" fontId="14" fillId="28" borderId="128" applyNumberFormat="0" applyFont="0" applyAlignment="0" applyProtection="0"/>
    <xf numFmtId="0" fontId="31" fillId="0" borderId="122" applyNumberFormat="0" applyFill="0" applyAlignment="0" applyProtection="0"/>
    <xf numFmtId="0" fontId="29" fillId="25" borderId="116" applyNumberFormat="0" applyAlignment="0" applyProtection="0"/>
    <xf numFmtId="0" fontId="19" fillId="25" borderId="127" applyNumberFormat="0" applyAlignment="0" applyProtection="0"/>
    <xf numFmtId="0" fontId="19" fillId="25" borderId="119" applyNumberFormat="0" applyAlignment="0" applyProtection="0"/>
    <xf numFmtId="0" fontId="14" fillId="28" borderId="115" applyNumberFormat="0" applyFont="0" applyAlignment="0" applyProtection="0"/>
    <xf numFmtId="0" fontId="14" fillId="28" borderId="143" applyNumberFormat="0" applyFont="0" applyAlignment="0" applyProtection="0"/>
    <xf numFmtId="0" fontId="14" fillId="28" borderId="132" applyNumberFormat="0" applyFont="0" applyAlignment="0" applyProtection="0"/>
    <xf numFmtId="0" fontId="19" fillId="25" borderId="119" applyNumberFormat="0" applyAlignment="0" applyProtection="0"/>
    <xf numFmtId="0" fontId="26" fillId="12" borderId="118" applyNumberFormat="0" applyAlignment="0" applyProtection="0"/>
    <xf numFmtId="0" fontId="29" fillId="25" borderId="116" applyNumberFormat="0" applyAlignment="0" applyProtection="0"/>
    <xf numFmtId="0" fontId="29" fillId="25" borderId="116" applyNumberFormat="0" applyAlignment="0" applyProtection="0"/>
    <xf numFmtId="0" fontId="26" fillId="12" borderId="118" applyNumberFormat="0" applyAlignment="0" applyProtection="0"/>
    <xf numFmtId="0" fontId="31" fillId="0" borderId="122" applyNumberFormat="0" applyFill="0" applyAlignment="0" applyProtection="0"/>
    <xf numFmtId="0" fontId="31" fillId="0" borderId="122" applyNumberFormat="0" applyFill="0" applyAlignment="0" applyProtection="0"/>
    <xf numFmtId="0" fontId="26" fillId="12" borderId="127" applyNumberFormat="0" applyAlignment="0" applyProtection="0"/>
    <xf numFmtId="0" fontId="14" fillId="28" borderId="115" applyNumberFormat="0" applyFont="0" applyAlignment="0" applyProtection="0"/>
    <xf numFmtId="0" fontId="14" fillId="28" borderId="115" applyNumberFormat="0" applyFont="0" applyAlignment="0" applyProtection="0"/>
    <xf numFmtId="0" fontId="14" fillId="28" borderId="120" applyNumberFormat="0" applyFont="0" applyAlignment="0" applyProtection="0"/>
    <xf numFmtId="0" fontId="19" fillId="25" borderId="118" applyNumberFormat="0" applyAlignment="0" applyProtection="0"/>
    <xf numFmtId="0" fontId="14" fillId="28" borderId="120" applyNumberFormat="0" applyFont="0" applyAlignment="0" applyProtection="0"/>
    <xf numFmtId="0" fontId="31" fillId="0" borderId="117" applyNumberFormat="0" applyFill="0" applyAlignment="0" applyProtection="0"/>
    <xf numFmtId="0" fontId="29" fillId="25" borderId="116" applyNumberFormat="0" applyAlignment="0" applyProtection="0"/>
    <xf numFmtId="0" fontId="31" fillId="0" borderId="117" applyNumberFormat="0" applyFill="0" applyAlignment="0" applyProtection="0"/>
    <xf numFmtId="0" fontId="14" fillId="28" borderId="115" applyNumberFormat="0" applyFont="0" applyAlignment="0" applyProtection="0"/>
    <xf numFmtId="0" fontId="14" fillId="28" borderId="120" applyNumberFormat="0" applyFont="0" applyAlignment="0" applyProtection="0"/>
    <xf numFmtId="0" fontId="19" fillId="25" borderId="119" applyNumberFormat="0" applyAlignment="0" applyProtection="0"/>
    <xf numFmtId="0" fontId="19" fillId="25" borderId="118" applyNumberFormat="0" applyAlignment="0" applyProtection="0"/>
    <xf numFmtId="0" fontId="31" fillId="0" borderId="122" applyNumberFormat="0" applyFill="0" applyAlignment="0" applyProtection="0"/>
    <xf numFmtId="0" fontId="31" fillId="0" borderId="117" applyNumberFormat="0" applyFill="0" applyAlignment="0" applyProtection="0"/>
    <xf numFmtId="0" fontId="29" fillId="25" borderId="116" applyNumberFormat="0" applyAlignment="0" applyProtection="0"/>
    <xf numFmtId="0" fontId="14" fillId="28" borderId="115" applyNumberFormat="0" applyFont="0" applyAlignment="0" applyProtection="0"/>
    <xf numFmtId="0" fontId="29" fillId="25" borderId="121" applyNumberFormat="0" applyAlignment="0" applyProtection="0"/>
    <xf numFmtId="0" fontId="14" fillId="28" borderId="115" applyNumberFormat="0" applyFont="0" applyAlignment="0" applyProtection="0"/>
    <xf numFmtId="0" fontId="19" fillId="25" borderId="118" applyNumberFormat="0" applyAlignment="0" applyProtection="0"/>
    <xf numFmtId="0" fontId="29" fillId="25" borderId="116" applyNumberFormat="0" applyAlignment="0" applyProtection="0"/>
    <xf numFmtId="0" fontId="29" fillId="25" borderId="116" applyNumberFormat="0" applyAlignment="0" applyProtection="0"/>
    <xf numFmtId="0" fontId="14" fillId="28" borderId="115" applyNumberFormat="0" applyFont="0" applyAlignment="0" applyProtection="0"/>
    <xf numFmtId="0" fontId="26" fillId="12" borderId="118" applyNumberFormat="0" applyAlignment="0" applyProtection="0"/>
    <xf numFmtId="0" fontId="14" fillId="28" borderId="115" applyNumberFormat="0" applyFont="0" applyAlignment="0" applyProtection="0"/>
    <xf numFmtId="0" fontId="29" fillId="25" borderId="121" applyNumberFormat="0" applyAlignment="0" applyProtection="0"/>
    <xf numFmtId="0" fontId="19" fillId="25" borderId="118" applyNumberFormat="0" applyAlignment="0" applyProtection="0"/>
    <xf numFmtId="0" fontId="26" fillId="12" borderId="119" applyNumberFormat="0" applyAlignment="0" applyProtection="0"/>
    <xf numFmtId="0" fontId="26" fillId="12" borderId="118" applyNumberFormat="0" applyAlignment="0" applyProtection="0"/>
    <xf numFmtId="0" fontId="29" fillId="25" borderId="121" applyNumberFormat="0" applyAlignment="0" applyProtection="0"/>
    <xf numFmtId="0" fontId="29" fillId="25" borderId="121" applyNumberFormat="0" applyAlignment="0" applyProtection="0"/>
    <xf numFmtId="0" fontId="31" fillId="0" borderId="117" applyNumberFormat="0" applyFill="0" applyAlignment="0" applyProtection="0"/>
    <xf numFmtId="0" fontId="14" fillId="28" borderId="115" applyNumberFormat="0" applyFont="0" applyAlignment="0" applyProtection="0"/>
    <xf numFmtId="0" fontId="14" fillId="28" borderId="120" applyNumberFormat="0" applyFont="0" applyAlignment="0" applyProtection="0"/>
    <xf numFmtId="0" fontId="26" fillId="12" borderId="146" applyNumberFormat="0" applyAlignment="0" applyProtection="0"/>
    <xf numFmtId="0" fontId="31" fillId="0" borderId="117" applyNumberFormat="0" applyFill="0" applyAlignment="0" applyProtection="0"/>
    <xf numFmtId="0" fontId="31" fillId="0" borderId="117" applyNumberFormat="0" applyFill="0" applyAlignment="0" applyProtection="0"/>
    <xf numFmtId="0" fontId="14" fillId="28" borderId="115" applyNumberFormat="0" applyFont="0" applyAlignment="0" applyProtection="0"/>
    <xf numFmtId="0" fontId="19" fillId="25" borderId="118" applyNumberFormat="0" applyAlignment="0" applyProtection="0"/>
    <xf numFmtId="0" fontId="14" fillId="28" borderId="120" applyNumberFormat="0" applyFont="0" applyAlignment="0" applyProtection="0"/>
    <xf numFmtId="0" fontId="14" fillId="28" borderId="120" applyNumberFormat="0" applyFont="0" applyAlignment="0" applyProtection="0"/>
    <xf numFmtId="0" fontId="14" fillId="28" borderId="123" applyNumberFormat="0" applyFont="0" applyAlignment="0" applyProtection="0"/>
    <xf numFmtId="0" fontId="14" fillId="28" borderId="115" applyNumberFormat="0" applyFont="0" applyAlignment="0" applyProtection="0"/>
    <xf numFmtId="0" fontId="14" fillId="28" borderId="120" applyNumberFormat="0" applyFont="0" applyAlignment="0" applyProtection="0"/>
    <xf numFmtId="0" fontId="14" fillId="28" borderId="120" applyNumberFormat="0" applyFont="0" applyAlignment="0" applyProtection="0"/>
    <xf numFmtId="0" fontId="19" fillId="25" borderId="119" applyNumberFormat="0" applyAlignment="0" applyProtection="0"/>
    <xf numFmtId="0" fontId="29" fillId="25" borderId="116" applyNumberFormat="0" applyAlignment="0" applyProtection="0"/>
    <xf numFmtId="0" fontId="14" fillId="28" borderId="115" applyNumberFormat="0" applyFont="0" applyAlignment="0" applyProtection="0"/>
    <xf numFmtId="0" fontId="14" fillId="28" borderId="115" applyNumberFormat="0" applyFont="0" applyAlignment="0" applyProtection="0"/>
    <xf numFmtId="0" fontId="31" fillId="0" borderId="122" applyNumberFormat="0" applyFill="0" applyAlignment="0" applyProtection="0"/>
    <xf numFmtId="0" fontId="31" fillId="0" borderId="122" applyNumberFormat="0" applyFill="0" applyAlignment="0" applyProtection="0"/>
    <xf numFmtId="0" fontId="26" fillId="12" borderId="119" applyNumberFormat="0" applyAlignment="0" applyProtection="0"/>
    <xf numFmtId="0" fontId="26" fillId="12" borderId="118" applyNumberFormat="0" applyAlignment="0" applyProtection="0"/>
    <xf numFmtId="0" fontId="14" fillId="28" borderId="120" applyNumberFormat="0" applyFont="0" applyAlignment="0" applyProtection="0"/>
    <xf numFmtId="0" fontId="14" fillId="28" borderId="115" applyNumberFormat="0" applyFont="0" applyAlignment="0" applyProtection="0"/>
    <xf numFmtId="0" fontId="31" fillId="0" borderId="122" applyNumberFormat="0" applyFill="0" applyAlignment="0" applyProtection="0"/>
    <xf numFmtId="0" fontId="29" fillId="25" borderId="116" applyNumberFormat="0" applyAlignment="0" applyProtection="0"/>
    <xf numFmtId="0" fontId="31" fillId="0" borderId="117" applyNumberFormat="0" applyFill="0" applyAlignment="0" applyProtection="0"/>
    <xf numFmtId="0" fontId="26" fillId="12" borderId="118" applyNumberFormat="0" applyAlignment="0" applyProtection="0"/>
    <xf numFmtId="0" fontId="29" fillId="25" borderId="121" applyNumberFormat="0" applyAlignment="0" applyProtection="0"/>
    <xf numFmtId="0" fontId="14" fillId="28" borderId="115" applyNumberFormat="0" applyFont="0" applyAlignment="0" applyProtection="0"/>
    <xf numFmtId="0" fontId="29" fillId="25" borderId="121" applyNumberFormat="0" applyAlignment="0" applyProtection="0"/>
    <xf numFmtId="0" fontId="14" fillId="28" borderId="115" applyNumberFormat="0" applyFont="0" applyAlignment="0" applyProtection="0"/>
    <xf numFmtId="0" fontId="31" fillId="0" borderId="122" applyNumberFormat="0" applyFill="0" applyAlignment="0" applyProtection="0"/>
    <xf numFmtId="0" fontId="14" fillId="28" borderId="128" applyNumberFormat="0" applyFont="0" applyAlignment="0" applyProtection="0"/>
    <xf numFmtId="0" fontId="29" fillId="25" borderId="124" applyNumberFormat="0" applyAlignment="0" applyProtection="0"/>
    <xf numFmtId="0" fontId="26" fillId="12" borderId="127" applyNumberFormat="0" applyAlignment="0" applyProtection="0"/>
    <xf numFmtId="0" fontId="26" fillId="12" borderId="119" applyNumberFormat="0" applyAlignment="0" applyProtection="0"/>
    <xf numFmtId="0" fontId="26" fillId="12" borderId="119" applyNumberFormat="0" applyAlignment="0" applyProtection="0"/>
    <xf numFmtId="0" fontId="29" fillId="25" borderId="121" applyNumberFormat="0" applyAlignment="0" applyProtection="0"/>
    <xf numFmtId="0" fontId="26" fillId="12" borderId="127" applyNumberFormat="0" applyAlignment="0" applyProtection="0"/>
    <xf numFmtId="0" fontId="19" fillId="25" borderId="119" applyNumberFormat="0" applyAlignment="0" applyProtection="0"/>
    <xf numFmtId="0" fontId="14" fillId="28" borderId="128" applyNumberFormat="0" applyFont="0" applyAlignment="0" applyProtection="0"/>
    <xf numFmtId="0" fontId="26" fillId="12" borderId="119" applyNumberFormat="0" applyAlignment="0" applyProtection="0"/>
    <xf numFmtId="0" fontId="19" fillId="25" borderId="119" applyNumberFormat="0" applyAlignment="0" applyProtection="0"/>
    <xf numFmtId="0" fontId="19" fillId="25" borderId="119" applyNumberFormat="0" applyAlignment="0" applyProtection="0"/>
    <xf numFmtId="0" fontId="29" fillId="25" borderId="121" applyNumberFormat="0" applyAlignment="0" applyProtection="0"/>
    <xf numFmtId="0" fontId="26" fillId="12" borderId="119" applyNumberFormat="0" applyAlignment="0" applyProtection="0"/>
    <xf numFmtId="0" fontId="19" fillId="25" borderId="146" applyNumberFormat="0" applyAlignment="0" applyProtection="0"/>
    <xf numFmtId="0" fontId="31" fillId="0" borderId="130" applyNumberFormat="0" applyFill="0" applyAlignment="0" applyProtection="0"/>
    <xf numFmtId="0" fontId="26" fillId="12" borderId="119" applyNumberFormat="0" applyAlignment="0" applyProtection="0"/>
    <xf numFmtId="0" fontId="19" fillId="25" borderId="127" applyNumberFormat="0" applyAlignment="0" applyProtection="0"/>
    <xf numFmtId="0" fontId="19" fillId="25" borderId="146" applyNumberFormat="0" applyAlignment="0" applyProtection="0"/>
    <xf numFmtId="0" fontId="26" fillId="12" borderId="146" applyNumberFormat="0" applyAlignment="0" applyProtection="0"/>
    <xf numFmtId="0" fontId="14" fillId="28" borderId="120" applyNumberFormat="0" applyFont="0" applyAlignment="0" applyProtection="0"/>
    <xf numFmtId="0" fontId="14" fillId="28" borderId="128" applyNumberFormat="0" applyFont="0" applyAlignment="0" applyProtection="0"/>
    <xf numFmtId="0" fontId="14" fillId="28" borderId="120" applyNumberFormat="0" applyFont="0" applyAlignment="0" applyProtection="0"/>
    <xf numFmtId="0" fontId="14" fillId="28" borderId="123" applyNumberFormat="0" applyFont="0" applyAlignment="0" applyProtection="0"/>
    <xf numFmtId="0" fontId="14" fillId="28" borderId="123" applyNumberFormat="0" applyFont="0" applyAlignment="0" applyProtection="0"/>
    <xf numFmtId="0" fontId="29" fillId="25" borderId="129" applyNumberFormat="0" applyAlignment="0" applyProtection="0"/>
    <xf numFmtId="0" fontId="26" fillId="12" borderId="119" applyNumberFormat="0" applyAlignment="0" applyProtection="0"/>
    <xf numFmtId="0" fontId="14" fillId="28" borderId="120" applyNumberFormat="0" applyFont="0" applyAlignment="0" applyProtection="0"/>
    <xf numFmtId="0" fontId="31" fillId="0" borderId="122" applyNumberFormat="0" applyFill="0" applyAlignment="0" applyProtection="0"/>
    <xf numFmtId="0" fontId="14" fillId="28" borderId="120" applyNumberFormat="0" applyFont="0" applyAlignment="0" applyProtection="0"/>
    <xf numFmtId="0" fontId="19" fillId="25" borderId="127" applyNumberFormat="0" applyAlignment="0" applyProtection="0"/>
    <xf numFmtId="0" fontId="19" fillId="25" borderId="127" applyNumberFormat="0" applyAlignment="0" applyProtection="0"/>
    <xf numFmtId="0" fontId="29" fillId="25" borderId="144" applyNumberFormat="0" applyAlignment="0" applyProtection="0"/>
    <xf numFmtId="0" fontId="26" fillId="12" borderId="127" applyNumberFormat="0" applyAlignment="0" applyProtection="0"/>
    <xf numFmtId="0" fontId="14" fillId="28" borderId="120" applyNumberFormat="0" applyFont="0" applyAlignment="0" applyProtection="0"/>
    <xf numFmtId="0" fontId="14" fillId="28" borderId="143" applyNumberFormat="0" applyFont="0" applyAlignment="0" applyProtection="0"/>
    <xf numFmtId="0" fontId="29" fillId="25" borderId="129" applyNumberFormat="0" applyAlignment="0" applyProtection="0"/>
    <xf numFmtId="0" fontId="29" fillId="25" borderId="129" applyNumberFormat="0" applyAlignment="0" applyProtection="0"/>
    <xf numFmtId="0" fontId="19" fillId="25" borderId="138" applyNumberFormat="0" applyAlignment="0" applyProtection="0"/>
    <xf numFmtId="0" fontId="14" fillId="28" borderId="128" applyNumberFormat="0" applyFont="0" applyAlignment="0" applyProtection="0"/>
    <xf numFmtId="0" fontId="29" fillId="25" borderId="121" applyNumberFormat="0" applyAlignment="0" applyProtection="0"/>
    <xf numFmtId="0" fontId="14" fillId="28" borderId="123" applyNumberFormat="0" applyFont="0" applyAlignment="0" applyProtection="0"/>
    <xf numFmtId="0" fontId="26" fillId="12" borderId="119" applyNumberFormat="0" applyAlignment="0" applyProtection="0"/>
    <xf numFmtId="0" fontId="29" fillId="25" borderId="121" applyNumberFormat="0" applyAlignment="0" applyProtection="0"/>
    <xf numFmtId="0" fontId="26" fillId="12" borderId="127" applyNumberFormat="0" applyAlignment="0" applyProtection="0"/>
    <xf numFmtId="0" fontId="14" fillId="28" borderId="143" applyNumberFormat="0" applyFont="0" applyAlignment="0" applyProtection="0"/>
    <xf numFmtId="0" fontId="29" fillId="25" borderId="129" applyNumberFormat="0" applyAlignment="0" applyProtection="0"/>
    <xf numFmtId="0" fontId="29" fillId="25" borderId="121" applyNumberFormat="0" applyAlignment="0" applyProtection="0"/>
    <xf numFmtId="0" fontId="19" fillId="25" borderId="126" applyNumberFormat="0" applyAlignment="0" applyProtection="0"/>
    <xf numFmtId="0" fontId="14" fillId="28" borderId="123" applyNumberFormat="0" applyFont="0" applyAlignment="0" applyProtection="0"/>
    <xf numFmtId="0" fontId="31" fillId="0" borderId="130" applyNumberFormat="0" applyFill="0" applyAlignment="0" applyProtection="0"/>
    <xf numFmtId="0" fontId="14" fillId="28" borderId="128" applyNumberFormat="0" applyFont="0" applyAlignment="0" applyProtection="0"/>
    <xf numFmtId="0" fontId="31" fillId="0" borderId="122" applyNumberFormat="0" applyFill="0" applyAlignment="0" applyProtection="0"/>
    <xf numFmtId="0" fontId="14" fillId="28" borderId="123" applyNumberFormat="0" applyFont="0" applyAlignment="0" applyProtection="0"/>
    <xf numFmtId="0" fontId="19" fillId="25" borderId="119" applyNumberFormat="0" applyAlignment="0" applyProtection="0"/>
    <xf numFmtId="0" fontId="31" fillId="0" borderId="145" applyNumberFormat="0" applyFill="0" applyAlignment="0" applyProtection="0"/>
    <xf numFmtId="0" fontId="14" fillId="28" borderId="120" applyNumberFormat="0" applyFont="0" applyAlignment="0" applyProtection="0"/>
    <xf numFmtId="0" fontId="14" fillId="28" borderId="120" applyNumberFormat="0" applyFont="0" applyAlignment="0" applyProtection="0"/>
    <xf numFmtId="0" fontId="14" fillId="28" borderId="123" applyNumberFormat="0" applyFont="0" applyAlignment="0" applyProtection="0"/>
    <xf numFmtId="0" fontId="14" fillId="28" borderId="120" applyNumberFormat="0" applyFont="0" applyAlignment="0" applyProtection="0"/>
    <xf numFmtId="0" fontId="19" fillId="25" borderId="146" applyNumberFormat="0" applyAlignment="0" applyProtection="0"/>
    <xf numFmtId="0" fontId="14" fillId="28" borderId="143" applyNumberFormat="0" applyFont="0" applyAlignment="0" applyProtection="0"/>
    <xf numFmtId="0" fontId="19" fillId="25" borderId="131" applyNumberFormat="0" applyAlignment="0" applyProtection="0"/>
    <xf numFmtId="0" fontId="31" fillId="0" borderId="150" applyNumberFormat="0" applyFill="0" applyAlignment="0" applyProtection="0"/>
    <xf numFmtId="0" fontId="19" fillId="25" borderId="119" applyNumberFormat="0" applyAlignment="0" applyProtection="0"/>
    <xf numFmtId="0" fontId="31" fillId="0" borderId="130" applyNumberFormat="0" applyFill="0" applyAlignment="0" applyProtection="0"/>
    <xf numFmtId="0" fontId="26" fillId="12" borderId="131" applyNumberFormat="0" applyAlignment="0" applyProtection="0"/>
    <xf numFmtId="0" fontId="19" fillId="25" borderId="119" applyNumberFormat="0" applyAlignment="0" applyProtection="0"/>
    <xf numFmtId="0" fontId="31" fillId="0" borderId="145" applyNumberFormat="0" applyFill="0" applyAlignment="0" applyProtection="0"/>
    <xf numFmtId="0" fontId="14" fillId="28" borderId="120" applyNumberFormat="0" applyFont="0" applyAlignment="0" applyProtection="0"/>
    <xf numFmtId="0" fontId="26" fillId="12" borderId="119" applyNumberFormat="0" applyAlignment="0" applyProtection="0"/>
    <xf numFmtId="0" fontId="29" fillId="25" borderId="121" applyNumberFormat="0" applyAlignment="0" applyProtection="0"/>
    <xf numFmtId="0" fontId="14" fillId="28" borderId="120" applyNumberFormat="0" applyFont="0" applyAlignment="0" applyProtection="0"/>
    <xf numFmtId="0" fontId="29" fillId="25" borderId="121" applyNumberFormat="0" applyAlignment="0" applyProtection="0"/>
    <xf numFmtId="0" fontId="31" fillId="0" borderId="122" applyNumberFormat="0" applyFill="0" applyAlignment="0" applyProtection="0"/>
    <xf numFmtId="0" fontId="26" fillId="12" borderId="119" applyNumberFormat="0" applyAlignment="0" applyProtection="0"/>
    <xf numFmtId="0" fontId="14" fillId="28" borderId="128" applyNumberFormat="0" applyFont="0" applyAlignment="0" applyProtection="0"/>
    <xf numFmtId="0" fontId="14" fillId="28" borderId="120" applyNumberFormat="0" applyFont="0" applyAlignment="0" applyProtection="0"/>
    <xf numFmtId="0" fontId="14" fillId="28" borderId="120" applyNumberFormat="0" applyFont="0" applyAlignment="0" applyProtection="0"/>
    <xf numFmtId="0" fontId="19" fillId="25" borderId="127" applyNumberFormat="0" applyAlignment="0" applyProtection="0"/>
    <xf numFmtId="0" fontId="14" fillId="28" borderId="123" applyNumberFormat="0" applyFont="0" applyAlignment="0" applyProtection="0"/>
    <xf numFmtId="0" fontId="26" fillId="12" borderId="127" applyNumberFormat="0" applyAlignment="0" applyProtection="0"/>
    <xf numFmtId="0" fontId="14" fillId="28" borderId="128" applyNumberFormat="0" applyFont="0" applyAlignment="0" applyProtection="0"/>
    <xf numFmtId="0" fontId="29" fillId="25" borderId="144" applyNumberFormat="0" applyAlignment="0" applyProtection="0"/>
    <xf numFmtId="0" fontId="31" fillId="0" borderId="145" applyNumberFormat="0" applyFill="0" applyAlignment="0" applyProtection="0"/>
    <xf numFmtId="0" fontId="31" fillId="0" borderId="125" applyNumberFormat="0" applyFill="0" applyAlignment="0" applyProtection="0"/>
    <xf numFmtId="0" fontId="14" fillId="28" borderId="128" applyNumberFormat="0" applyFont="0" applyAlignment="0" applyProtection="0"/>
    <xf numFmtId="0" fontId="14" fillId="28" borderId="123" applyNumberFormat="0" applyFont="0" applyAlignment="0" applyProtection="0"/>
    <xf numFmtId="0" fontId="31" fillId="0" borderId="141" applyNumberFormat="0" applyFill="0" applyAlignment="0" applyProtection="0"/>
    <xf numFmtId="0" fontId="26" fillId="12" borderId="126" applyNumberFormat="0" applyAlignment="0" applyProtection="0"/>
    <xf numFmtId="0" fontId="31" fillId="0" borderId="130" applyNumberFormat="0" applyFill="0" applyAlignment="0" applyProtection="0"/>
    <xf numFmtId="0" fontId="14" fillId="28" borderId="128" applyNumberFormat="0" applyFont="0" applyAlignment="0" applyProtection="0"/>
    <xf numFmtId="0" fontId="31" fillId="0" borderId="130" applyNumberFormat="0" applyFill="0" applyAlignment="0" applyProtection="0"/>
    <xf numFmtId="0" fontId="19" fillId="25" borderId="127" applyNumberFormat="0" applyAlignment="0" applyProtection="0"/>
    <xf numFmtId="0" fontId="26" fillId="12" borderId="146" applyNumberFormat="0" applyAlignment="0" applyProtection="0"/>
    <xf numFmtId="0" fontId="31" fillId="0" borderId="130" applyNumberFormat="0" applyFill="0" applyAlignment="0" applyProtection="0"/>
    <xf numFmtId="0" fontId="29" fillId="25" borderId="129" applyNumberFormat="0" applyAlignment="0" applyProtection="0"/>
    <xf numFmtId="0" fontId="31" fillId="0" borderId="134" applyNumberFormat="0" applyFill="0" applyAlignment="0" applyProtection="0"/>
    <xf numFmtId="0" fontId="31" fillId="0" borderId="134" applyNumberFormat="0" applyFill="0" applyAlignment="0" applyProtection="0"/>
    <xf numFmtId="0" fontId="14" fillId="28" borderId="123" applyNumberFormat="0" applyFont="0" applyAlignment="0" applyProtection="0"/>
    <xf numFmtId="0" fontId="14" fillId="28" borderId="128" applyNumberFormat="0" applyFont="0" applyAlignment="0" applyProtection="0"/>
    <xf numFmtId="0" fontId="14" fillId="28" borderId="123" applyNumberFormat="0" applyFont="0" applyAlignment="0" applyProtection="0"/>
    <xf numFmtId="0" fontId="14" fillId="28" borderId="143" applyNumberFormat="0" applyFont="0" applyAlignment="0" applyProtection="0"/>
    <xf numFmtId="0" fontId="14" fillId="28" borderId="123" applyNumberFormat="0" applyFont="0" applyAlignment="0" applyProtection="0"/>
    <xf numFmtId="0" fontId="29" fillId="25" borderId="133" applyNumberFormat="0" applyAlignment="0" applyProtection="0"/>
    <xf numFmtId="0" fontId="14" fillId="28" borderId="123" applyNumberFormat="0" applyFont="0" applyAlignment="0" applyProtection="0"/>
    <xf numFmtId="0" fontId="14" fillId="28" borderId="123" applyNumberFormat="0" applyFont="0" applyAlignment="0" applyProtection="0"/>
    <xf numFmtId="0" fontId="14" fillId="28" borderId="123" applyNumberFormat="0" applyFont="0" applyAlignment="0" applyProtection="0"/>
    <xf numFmtId="0" fontId="14" fillId="28" borderId="135" applyNumberFormat="0" applyFont="0" applyAlignment="0" applyProtection="0"/>
    <xf numFmtId="0" fontId="31" fillId="0" borderId="130" applyNumberFormat="0" applyFill="0" applyAlignment="0" applyProtection="0"/>
    <xf numFmtId="0" fontId="14" fillId="28" borderId="128" applyNumberFormat="0" applyFont="0" applyAlignment="0" applyProtection="0"/>
    <xf numFmtId="0" fontId="31" fillId="0" borderId="137" applyNumberFormat="0" applyFill="0" applyAlignment="0" applyProtection="0"/>
    <xf numFmtId="0" fontId="14" fillId="28" borderId="123" applyNumberFormat="0" applyFont="0" applyAlignment="0" applyProtection="0"/>
    <xf numFmtId="0" fontId="14" fillId="28" borderId="123" applyNumberFormat="0" applyFont="0" applyAlignment="0" applyProtection="0"/>
    <xf numFmtId="0" fontId="26" fillId="12" borderId="131" applyNumberFormat="0" applyAlignment="0" applyProtection="0"/>
    <xf numFmtId="0" fontId="26" fillId="12" borderId="127" applyNumberFormat="0" applyAlignment="0" applyProtection="0"/>
    <xf numFmtId="0" fontId="19" fillId="25" borderId="146" applyNumberFormat="0" applyAlignment="0" applyProtection="0"/>
    <xf numFmtId="0" fontId="19" fillId="25" borderId="146" applyNumberFormat="0" applyAlignment="0" applyProtection="0"/>
    <xf numFmtId="0" fontId="14" fillId="28" borderId="123" applyNumberFormat="0" applyFont="0" applyAlignment="0" applyProtection="0"/>
    <xf numFmtId="0" fontId="14" fillId="28" borderId="123" applyNumberFormat="0" applyFont="0" applyAlignment="0" applyProtection="0"/>
    <xf numFmtId="0" fontId="14" fillId="28" borderId="128" applyNumberFormat="0" applyFont="0" applyAlignment="0" applyProtection="0"/>
    <xf numFmtId="0" fontId="14" fillId="28" borderId="123" applyNumberFormat="0" applyFont="0" applyAlignment="0" applyProtection="0"/>
    <xf numFmtId="0" fontId="14" fillId="28" borderId="128" applyNumberFormat="0" applyFont="0" applyAlignment="0" applyProtection="0"/>
    <xf numFmtId="0" fontId="29" fillId="25" borderId="136" applyNumberFormat="0" applyAlignment="0" applyProtection="0"/>
    <xf numFmtId="0" fontId="19" fillId="25" borderId="127" applyNumberFormat="0" applyAlignment="0" applyProtection="0"/>
    <xf numFmtId="0" fontId="19" fillId="25" borderId="131" applyNumberFormat="0" applyAlignment="0" applyProtection="0"/>
    <xf numFmtId="0" fontId="26" fillId="12" borderId="127" applyNumberFormat="0" applyAlignment="0" applyProtection="0"/>
    <xf numFmtId="0" fontId="19" fillId="25" borderId="146" applyNumberFormat="0" applyAlignment="0" applyProtection="0"/>
    <xf numFmtId="0" fontId="14" fillId="28" borderId="132" applyNumberFormat="0" applyFont="0" applyAlignment="0" applyProtection="0"/>
    <xf numFmtId="0" fontId="29" fillId="25" borderId="129" applyNumberFormat="0" applyAlignment="0" applyProtection="0"/>
    <xf numFmtId="0" fontId="19" fillId="25" borderId="127" applyNumberFormat="0" applyAlignment="0" applyProtection="0"/>
    <xf numFmtId="0" fontId="14" fillId="28" borderId="123" applyNumberFormat="0" applyFont="0" applyAlignment="0" applyProtection="0"/>
    <xf numFmtId="0" fontId="14" fillId="28" borderId="143" applyNumberFormat="0" applyFont="0" applyAlignment="0" applyProtection="0"/>
    <xf numFmtId="0" fontId="19" fillId="25" borderId="127" applyNumberFormat="0" applyAlignment="0" applyProtection="0"/>
    <xf numFmtId="0" fontId="14" fillId="28" borderId="143" applyNumberFormat="0" applyFont="0" applyAlignment="0" applyProtection="0"/>
    <xf numFmtId="0" fontId="14" fillId="28" borderId="128" applyNumberFormat="0" applyFont="0" applyAlignment="0" applyProtection="0"/>
    <xf numFmtId="0" fontId="14" fillId="28" borderId="123" applyNumberFormat="0" applyFont="0" applyAlignment="0" applyProtection="0"/>
    <xf numFmtId="0" fontId="31" fillId="0" borderId="130" applyNumberFormat="0" applyFill="0" applyAlignment="0" applyProtection="0"/>
    <xf numFmtId="0" fontId="31" fillId="0" borderId="130" applyNumberFormat="0" applyFill="0" applyAlignment="0" applyProtection="0"/>
    <xf numFmtId="0" fontId="14" fillId="28" borderId="123" applyNumberFormat="0" applyFont="0" applyAlignment="0" applyProtection="0"/>
    <xf numFmtId="0" fontId="26" fillId="12" borderId="127" applyNumberFormat="0" applyAlignment="0" applyProtection="0"/>
    <xf numFmtId="0" fontId="29" fillId="25" borderId="129" applyNumberFormat="0" applyAlignment="0" applyProtection="0"/>
    <xf numFmtId="0" fontId="14" fillId="28" borderId="123" applyNumberFormat="0" applyFont="0" applyAlignment="0" applyProtection="0"/>
    <xf numFmtId="0" fontId="19" fillId="25" borderId="127" applyNumberFormat="0" applyAlignment="0" applyProtection="0"/>
    <xf numFmtId="0" fontId="26" fillId="12" borderId="138" applyNumberFormat="0" applyAlignment="0" applyProtection="0"/>
    <xf numFmtId="0" fontId="14" fillId="28" borderId="128" applyNumberFormat="0" applyFont="0" applyAlignment="0" applyProtection="0"/>
    <xf numFmtId="0" fontId="14" fillId="28" borderId="128" applyNumberFormat="0" applyFont="0" applyAlignment="0" applyProtection="0"/>
    <xf numFmtId="0" fontId="14" fillId="28" borderId="123" applyNumberFormat="0" applyFont="0" applyAlignment="0" applyProtection="0"/>
    <xf numFmtId="0" fontId="29" fillId="25" borderId="129" applyNumberFormat="0" applyAlignment="0" applyProtection="0"/>
    <xf numFmtId="0" fontId="14" fillId="28" borderId="135" applyNumberFormat="0" applyFont="0" applyAlignment="0" applyProtection="0"/>
    <xf numFmtId="0" fontId="14" fillId="28" borderId="123" applyNumberFormat="0" applyFont="0" applyAlignment="0" applyProtection="0"/>
    <xf numFmtId="0" fontId="14" fillId="28" borderId="123" applyNumberFormat="0" applyFont="0" applyAlignment="0" applyProtection="0"/>
    <xf numFmtId="0" fontId="26" fillId="12" borderId="146" applyNumberFormat="0" applyAlignment="0" applyProtection="0"/>
    <xf numFmtId="0" fontId="29" fillId="25" borderId="129" applyNumberFormat="0" applyAlignment="0" applyProtection="0"/>
    <xf numFmtId="0" fontId="31" fillId="0" borderId="130" applyNumberFormat="0" applyFill="0" applyAlignment="0" applyProtection="0"/>
    <xf numFmtId="0" fontId="14" fillId="28" borderId="128" applyNumberFormat="0" applyFont="0" applyAlignment="0" applyProtection="0"/>
    <xf numFmtId="0" fontId="29" fillId="25" borderId="129" applyNumberFormat="0" applyAlignment="0" applyProtection="0"/>
    <xf numFmtId="0" fontId="29" fillId="25" borderId="144" applyNumberFormat="0" applyAlignment="0" applyProtection="0"/>
    <xf numFmtId="0" fontId="14" fillId="28" borderId="128" applyNumberFormat="0" applyFont="0" applyAlignment="0" applyProtection="0"/>
    <xf numFmtId="0" fontId="19" fillId="25" borderId="127" applyNumberFormat="0" applyAlignment="0" applyProtection="0"/>
    <xf numFmtId="0" fontId="14" fillId="28" borderId="128" applyNumberFormat="0" applyFont="0" applyAlignment="0" applyProtection="0"/>
    <xf numFmtId="0" fontId="29" fillId="25" borderId="129" applyNumberFormat="0" applyAlignment="0" applyProtection="0"/>
    <xf numFmtId="0" fontId="31" fillId="0" borderId="130" applyNumberFormat="0" applyFill="0" applyAlignment="0" applyProtection="0"/>
    <xf numFmtId="0" fontId="26" fillId="12" borderId="127" applyNumberFormat="0" applyAlignment="0" applyProtection="0"/>
    <xf numFmtId="0" fontId="14" fillId="28" borderId="128" applyNumberFormat="0" applyFont="0" applyAlignment="0" applyProtection="0"/>
    <xf numFmtId="0" fontId="14" fillId="28" borderId="128" applyNumberFormat="0" applyFont="0" applyAlignment="0" applyProtection="0"/>
    <xf numFmtId="0" fontId="29" fillId="25" borderId="129" applyNumberFormat="0" applyAlignment="0" applyProtection="0"/>
    <xf numFmtId="0" fontId="31" fillId="0" borderId="130" applyNumberFormat="0" applyFill="0" applyAlignment="0" applyProtection="0"/>
    <xf numFmtId="0" fontId="31" fillId="0" borderId="137" applyNumberFormat="0" applyFill="0" applyAlignment="0" applyProtection="0"/>
    <xf numFmtId="0" fontId="14" fillId="28" borderId="128" applyNumberFormat="0" applyFont="0" applyAlignment="0" applyProtection="0"/>
    <xf numFmtId="0" fontId="14" fillId="28" borderId="143" applyNumberFormat="0" applyFont="0" applyAlignment="0" applyProtection="0"/>
    <xf numFmtId="0" fontId="31" fillId="0" borderId="130" applyNumberFormat="0" applyFill="0" applyAlignment="0" applyProtection="0"/>
    <xf numFmtId="0" fontId="19" fillId="25" borderId="127" applyNumberFormat="0" applyAlignment="0" applyProtection="0"/>
    <xf numFmtId="0" fontId="19" fillId="25" borderId="127" applyNumberFormat="0" applyAlignment="0" applyProtection="0"/>
    <xf numFmtId="0" fontId="14" fillId="28" borderId="128" applyNumberFormat="0" applyFont="0" applyAlignment="0" applyProtection="0"/>
    <xf numFmtId="0" fontId="26" fillId="12" borderId="127" applyNumberFormat="0" applyAlignment="0" applyProtection="0"/>
    <xf numFmtId="0" fontId="29" fillId="25" borderId="129" applyNumberFormat="0" applyAlignment="0" applyProtection="0"/>
    <xf numFmtId="0" fontId="14" fillId="28" borderId="128" applyNumberFormat="0" applyFont="0" applyAlignment="0" applyProtection="0"/>
    <xf numFmtId="0" fontId="29" fillId="25" borderId="129" applyNumberFormat="0" applyAlignment="0" applyProtection="0"/>
    <xf numFmtId="0" fontId="31" fillId="0" borderId="130" applyNumberFormat="0" applyFill="0" applyAlignment="0" applyProtection="0"/>
    <xf numFmtId="0" fontId="26" fillId="12" borderId="127" applyNumberFormat="0" applyAlignment="0" applyProtection="0"/>
    <xf numFmtId="0" fontId="29" fillId="25" borderId="136" applyNumberFormat="0" applyAlignment="0" applyProtection="0"/>
    <xf numFmtId="0" fontId="14" fillId="28" borderId="128" applyNumberFormat="0" applyFont="0" applyAlignment="0" applyProtection="0"/>
    <xf numFmtId="0" fontId="14" fillId="28" borderId="143" applyNumberFormat="0" applyFont="0" applyAlignment="0" applyProtection="0"/>
    <xf numFmtId="0" fontId="14" fillId="28" borderId="128" applyNumberFormat="0" applyFont="0" applyAlignment="0" applyProtection="0"/>
    <xf numFmtId="0" fontId="14" fillId="28" borderId="135" applyNumberFormat="0" applyFont="0" applyAlignment="0" applyProtection="0"/>
    <xf numFmtId="0" fontId="19" fillId="25" borderId="131" applyNumberFormat="0" applyAlignment="0" applyProtection="0"/>
    <xf numFmtId="0" fontId="26" fillId="12" borderId="131" applyNumberFormat="0" applyAlignment="0" applyProtection="0"/>
    <xf numFmtId="0" fontId="14" fillId="28" borderId="132" applyNumberFormat="0" applyFont="0" applyAlignment="0" applyProtection="0"/>
    <xf numFmtId="0" fontId="29" fillId="25" borderId="133" applyNumberFormat="0" applyAlignment="0" applyProtection="0"/>
    <xf numFmtId="0" fontId="31" fillId="0" borderId="134" applyNumberFormat="0" applyFill="0" applyAlignment="0" applyProtection="0"/>
    <xf numFmtId="0" fontId="14" fillId="28" borderId="132" applyNumberFormat="0" applyFont="0" applyAlignment="0" applyProtection="0"/>
    <xf numFmtId="0" fontId="14" fillId="28" borderId="132" applyNumberFormat="0" applyFont="0" applyAlignment="0" applyProtection="0"/>
    <xf numFmtId="0" fontId="31" fillId="0" borderId="134" applyNumberFormat="0" applyFill="0" applyAlignment="0" applyProtection="0"/>
    <xf numFmtId="0" fontId="14" fillId="28" borderId="132" applyNumberFormat="0" applyFont="0" applyAlignment="0" applyProtection="0"/>
    <xf numFmtId="0" fontId="19" fillId="25" borderId="131" applyNumberFormat="0" applyAlignment="0" applyProtection="0"/>
    <xf numFmtId="0" fontId="31" fillId="0" borderId="141" applyNumberFormat="0" applyFill="0" applyAlignment="0" applyProtection="0"/>
    <xf numFmtId="0" fontId="14" fillId="28" borderId="132" applyNumberFormat="0" applyFont="0" applyAlignment="0" applyProtection="0"/>
    <xf numFmtId="0" fontId="26" fillId="12" borderId="131" applyNumberFormat="0" applyAlignment="0" applyProtection="0"/>
    <xf numFmtId="0" fontId="29" fillId="25" borderId="133" applyNumberFormat="0" applyAlignment="0" applyProtection="0"/>
    <xf numFmtId="0" fontId="26" fillId="12" borderId="131" applyNumberFormat="0" applyAlignment="0" applyProtection="0"/>
    <xf numFmtId="0" fontId="19" fillId="25" borderId="131" applyNumberFormat="0" applyAlignment="0" applyProtection="0"/>
    <xf numFmtId="0" fontId="19" fillId="25" borderId="131" applyNumberFormat="0" applyAlignment="0" applyProtection="0"/>
    <xf numFmtId="0" fontId="26" fillId="12" borderId="131" applyNumberFormat="0" applyAlignment="0" applyProtection="0"/>
    <xf numFmtId="0" fontId="19" fillId="25" borderId="131" applyNumberFormat="0" applyAlignment="0" applyProtection="0"/>
    <xf numFmtId="0" fontId="14" fillId="28" borderId="132" applyNumberFormat="0" applyFont="0" applyAlignment="0" applyProtection="0"/>
    <xf numFmtId="0" fontId="29" fillId="25" borderId="133" applyNumberFormat="0" applyAlignment="0" applyProtection="0"/>
    <xf numFmtId="0" fontId="31" fillId="0" borderId="134" applyNumberFormat="0" applyFill="0" applyAlignment="0" applyProtection="0"/>
    <xf numFmtId="0" fontId="26" fillId="12" borderId="131" applyNumberFormat="0" applyAlignment="0" applyProtection="0"/>
    <xf numFmtId="0" fontId="14" fillId="28" borderId="132" applyNumberFormat="0" applyFont="0" applyAlignment="0" applyProtection="0"/>
    <xf numFmtId="0" fontId="14" fillId="28" borderId="132" applyNumberFormat="0" applyFont="0" applyAlignment="0" applyProtection="0"/>
    <xf numFmtId="0" fontId="29" fillId="25" borderId="133" applyNumberFormat="0" applyAlignment="0" applyProtection="0"/>
    <xf numFmtId="0" fontId="31" fillId="0" borderId="134" applyNumberFormat="0" applyFill="0" applyAlignment="0" applyProtection="0"/>
    <xf numFmtId="0" fontId="26" fillId="12" borderId="146" applyNumberFormat="0" applyAlignment="0" applyProtection="0"/>
    <xf numFmtId="0" fontId="14" fillId="28" borderId="132" applyNumberFormat="0" applyFont="0" applyAlignment="0" applyProtection="0"/>
    <xf numFmtId="0" fontId="14" fillId="28" borderId="143" applyNumberFormat="0" applyFont="0" applyAlignment="0" applyProtection="0"/>
    <xf numFmtId="0" fontId="29" fillId="25" borderId="133" applyNumberFormat="0" applyAlignment="0" applyProtection="0"/>
    <xf numFmtId="0" fontId="31" fillId="0" borderId="134" applyNumberFormat="0" applyFill="0" applyAlignment="0" applyProtection="0"/>
    <xf numFmtId="0" fontId="14" fillId="28" borderId="132" applyNumberFormat="0" applyFont="0" applyAlignment="0" applyProtection="0"/>
    <xf numFmtId="0" fontId="14" fillId="28" borderId="132" applyNumberFormat="0" applyFont="0" applyAlignment="0" applyProtection="0"/>
    <xf numFmtId="0" fontId="19" fillId="25" borderId="131" applyNumberFormat="0" applyAlignment="0" applyProtection="0"/>
    <xf numFmtId="0" fontId="19" fillId="25" borderId="131" applyNumberFormat="0" applyAlignment="0" applyProtection="0"/>
    <xf numFmtId="0" fontId="26" fillId="12" borderId="131" applyNumberFormat="0" applyAlignment="0" applyProtection="0"/>
    <xf numFmtId="0" fontId="19" fillId="25" borderId="131" applyNumberFormat="0" applyAlignment="0" applyProtection="0"/>
    <xf numFmtId="0" fontId="26" fillId="12" borderId="131" applyNumberFormat="0" applyAlignment="0" applyProtection="0"/>
    <xf numFmtId="0" fontId="31" fillId="0" borderId="134" applyNumberFormat="0" applyFill="0" applyAlignment="0" applyProtection="0"/>
    <xf numFmtId="0" fontId="14" fillId="28" borderId="132" applyNumberFormat="0" applyFont="0" applyAlignment="0" applyProtection="0"/>
    <xf numFmtId="0" fontId="14" fillId="28" borderId="132" applyNumberFormat="0" applyFont="0" applyAlignment="0" applyProtection="0"/>
    <xf numFmtId="0" fontId="29" fillId="25" borderId="133" applyNumberFormat="0" applyAlignment="0" applyProtection="0"/>
    <xf numFmtId="0" fontId="26" fillId="12" borderId="131" applyNumberFormat="0" applyAlignment="0" applyProtection="0"/>
    <xf numFmtId="0" fontId="31" fillId="0" borderId="134" applyNumberFormat="0" applyFill="0" applyAlignment="0" applyProtection="0"/>
    <xf numFmtId="0" fontId="14" fillId="28" borderId="132" applyNumberFormat="0" applyFont="0" applyAlignment="0" applyProtection="0"/>
    <xf numFmtId="0" fontId="14" fillId="28" borderId="132" applyNumberFormat="0" applyFont="0" applyAlignment="0" applyProtection="0"/>
    <xf numFmtId="0" fontId="29" fillId="25" borderId="133" applyNumberFormat="0" applyAlignment="0" applyProtection="0"/>
    <xf numFmtId="0" fontId="31" fillId="0" borderId="134" applyNumberFormat="0" applyFill="0" applyAlignment="0" applyProtection="0"/>
    <xf numFmtId="0" fontId="14" fillId="28" borderId="132" applyNumberFormat="0" applyFont="0" applyAlignment="0" applyProtection="0"/>
    <xf numFmtId="0" fontId="29" fillId="25" borderId="133" applyNumberFormat="0" applyAlignment="0" applyProtection="0"/>
    <xf numFmtId="0" fontId="19" fillId="25" borderId="146" applyNumberFormat="0" applyAlignment="0" applyProtection="0"/>
    <xf numFmtId="0" fontId="14" fillId="28" borderId="132" applyNumberFormat="0" applyFont="0" applyAlignment="0" applyProtection="0"/>
    <xf numFmtId="0" fontId="14" fillId="28" borderId="139" applyNumberFormat="0" applyFont="0" applyAlignment="0" applyProtection="0"/>
    <xf numFmtId="0" fontId="19" fillId="25" borderId="131" applyNumberFormat="0" applyAlignment="0" applyProtection="0"/>
    <xf numFmtId="0" fontId="14" fillId="28" borderId="132" applyNumberFormat="0" applyFont="0" applyAlignment="0" applyProtection="0"/>
    <xf numFmtId="0" fontId="29" fillId="25" borderId="133" applyNumberFormat="0" applyAlignment="0" applyProtection="0"/>
    <xf numFmtId="0" fontId="31" fillId="0" borderId="134" applyNumberFormat="0" applyFill="0" applyAlignment="0" applyProtection="0"/>
    <xf numFmtId="0" fontId="26" fillId="12" borderId="131" applyNumberFormat="0" applyAlignment="0" applyProtection="0"/>
    <xf numFmtId="0" fontId="14" fillId="28" borderId="132" applyNumberFormat="0" applyFont="0" applyAlignment="0" applyProtection="0"/>
    <xf numFmtId="0" fontId="14" fillId="28" borderId="132" applyNumberFormat="0" applyFont="0" applyAlignment="0" applyProtection="0"/>
    <xf numFmtId="0" fontId="29" fillId="25" borderId="133" applyNumberFormat="0" applyAlignment="0" applyProtection="0"/>
    <xf numFmtId="0" fontId="31" fillId="0" borderId="134" applyNumberFormat="0" applyFill="0" applyAlignment="0" applyProtection="0"/>
    <xf numFmtId="0" fontId="26" fillId="12" borderId="146" applyNumberFormat="0" applyAlignment="0" applyProtection="0"/>
    <xf numFmtId="0" fontId="14" fillId="28" borderId="132" applyNumberFormat="0" applyFont="0" applyAlignment="0" applyProtection="0"/>
    <xf numFmtId="0" fontId="29" fillId="25" borderId="140" applyNumberFormat="0" applyAlignment="0" applyProtection="0"/>
    <xf numFmtId="0" fontId="31" fillId="0" borderId="134" applyNumberFormat="0" applyFill="0" applyAlignment="0" applyProtection="0"/>
    <xf numFmtId="0" fontId="19" fillId="25" borderId="131" applyNumberFormat="0" applyAlignment="0" applyProtection="0"/>
    <xf numFmtId="0" fontId="19" fillId="25" borderId="131" applyNumberFormat="0" applyAlignment="0" applyProtection="0"/>
    <xf numFmtId="0" fontId="14" fillId="28" borderId="132" applyNumberFormat="0" applyFont="0" applyAlignment="0" applyProtection="0"/>
    <xf numFmtId="0" fontId="26" fillId="12" borderId="131" applyNumberFormat="0" applyAlignment="0" applyProtection="0"/>
    <xf numFmtId="0" fontId="29" fillId="25" borderId="133" applyNumberFormat="0" applyAlignment="0" applyProtection="0"/>
    <xf numFmtId="0" fontId="14" fillId="28" borderId="132" applyNumberFormat="0" applyFont="0" applyAlignment="0" applyProtection="0"/>
    <xf numFmtId="0" fontId="29" fillId="25" borderId="133" applyNumberFormat="0" applyAlignment="0" applyProtection="0"/>
    <xf numFmtId="0" fontId="31" fillId="0" borderId="134" applyNumberFormat="0" applyFill="0" applyAlignment="0" applyProtection="0"/>
    <xf numFmtId="0" fontId="26" fillId="12" borderId="131" applyNumberFormat="0" applyAlignment="0" applyProtection="0"/>
    <xf numFmtId="0" fontId="31" fillId="0" borderId="145" applyNumberFormat="0" applyFill="0" applyAlignment="0" applyProtection="0"/>
    <xf numFmtId="0" fontId="14" fillId="28" borderId="132" applyNumberFormat="0" applyFont="0" applyAlignment="0" applyProtection="0"/>
    <xf numFmtId="0" fontId="14" fillId="28" borderId="132" applyNumberFormat="0" applyFont="0" applyAlignment="0" applyProtection="0"/>
    <xf numFmtId="0" fontId="14" fillId="28" borderId="139" applyNumberFormat="0" applyFont="0" applyAlignment="0" applyProtection="0"/>
    <xf numFmtId="0" fontId="19" fillId="25" borderId="138" applyNumberFormat="0" applyAlignment="0" applyProtection="0"/>
    <xf numFmtId="0" fontId="26" fillId="12" borderId="138" applyNumberFormat="0" applyAlignment="0" applyProtection="0"/>
    <xf numFmtId="0" fontId="14" fillId="28" borderId="135" applyNumberFormat="0" applyFont="0" applyAlignment="0" applyProtection="0"/>
    <xf numFmtId="0" fontId="29" fillId="25" borderId="136" applyNumberFormat="0" applyAlignment="0" applyProtection="0"/>
    <xf numFmtId="0" fontId="31" fillId="0" borderId="137" applyNumberFormat="0" applyFill="0" applyAlignment="0" applyProtection="0"/>
    <xf numFmtId="0" fontId="14" fillId="28" borderId="135" applyNumberFormat="0" applyFont="0" applyAlignment="0" applyProtection="0"/>
    <xf numFmtId="0" fontId="14" fillId="28" borderId="135" applyNumberFormat="0" applyFont="0" applyAlignment="0" applyProtection="0"/>
    <xf numFmtId="0" fontId="31" fillId="0" borderId="137" applyNumberFormat="0" applyFill="0" applyAlignment="0" applyProtection="0"/>
    <xf numFmtId="0" fontId="14" fillId="28" borderId="135" applyNumberFormat="0" applyFont="0" applyAlignment="0" applyProtection="0"/>
    <xf numFmtId="0" fontId="19" fillId="25" borderId="138" applyNumberFormat="0" applyAlignment="0" applyProtection="0"/>
    <xf numFmtId="0" fontId="31" fillId="0" borderId="145" applyNumberFormat="0" applyFill="0" applyAlignment="0" applyProtection="0"/>
    <xf numFmtId="0" fontId="14" fillId="28" borderId="135" applyNumberFormat="0" applyFont="0" applyAlignment="0" applyProtection="0"/>
    <xf numFmtId="0" fontId="26" fillId="12" borderId="138" applyNumberFormat="0" applyAlignment="0" applyProtection="0"/>
    <xf numFmtId="0" fontId="29" fillId="25" borderId="136" applyNumberFormat="0" applyAlignment="0" applyProtection="0"/>
    <xf numFmtId="0" fontId="26" fillId="12" borderId="138" applyNumberFormat="0" applyAlignment="0" applyProtection="0"/>
    <xf numFmtId="0" fontId="19" fillId="25" borderId="138" applyNumberFormat="0" applyAlignment="0" applyProtection="0"/>
    <xf numFmtId="0" fontId="19" fillId="25" borderId="138" applyNumberFormat="0" applyAlignment="0" applyProtection="0"/>
    <xf numFmtId="0" fontId="26" fillId="12" borderId="138" applyNumberFormat="0" applyAlignment="0" applyProtection="0"/>
    <xf numFmtId="0" fontId="19" fillId="25" borderId="138" applyNumberFormat="0" applyAlignment="0" applyProtection="0"/>
    <xf numFmtId="0" fontId="14" fillId="28" borderId="135" applyNumberFormat="0" applyFont="0" applyAlignment="0" applyProtection="0"/>
    <xf numFmtId="0" fontId="29" fillId="25" borderId="136" applyNumberFormat="0" applyAlignment="0" applyProtection="0"/>
    <xf numFmtId="0" fontId="31" fillId="0" borderId="137" applyNumberFormat="0" applyFill="0" applyAlignment="0" applyProtection="0"/>
    <xf numFmtId="0" fontId="26" fillId="12" borderId="138" applyNumberFormat="0" applyAlignment="0" applyProtection="0"/>
    <xf numFmtId="0" fontId="14" fillId="28" borderId="135" applyNumberFormat="0" applyFont="0" applyAlignment="0" applyProtection="0"/>
    <xf numFmtId="0" fontId="14" fillId="28" borderId="135" applyNumberFormat="0" applyFont="0" applyAlignment="0" applyProtection="0"/>
    <xf numFmtId="0" fontId="29" fillId="25" borderId="136" applyNumberFormat="0" applyAlignment="0" applyProtection="0"/>
    <xf numFmtId="0" fontId="31" fillId="0" borderId="137" applyNumberFormat="0" applyFill="0" applyAlignment="0" applyProtection="0"/>
    <xf numFmtId="0" fontId="31" fillId="0" borderId="145" applyNumberFormat="0" applyFill="0" applyAlignment="0" applyProtection="0"/>
    <xf numFmtId="0" fontId="14" fillId="28" borderId="135" applyNumberFormat="0" applyFont="0" applyAlignment="0" applyProtection="0"/>
    <xf numFmtId="0" fontId="26" fillId="12" borderId="147" applyNumberFormat="0" applyAlignment="0" applyProtection="0"/>
    <xf numFmtId="0" fontId="29" fillId="25" borderId="136" applyNumberFormat="0" applyAlignment="0" applyProtection="0"/>
    <xf numFmtId="0" fontId="31" fillId="0" borderId="137" applyNumberFormat="0" applyFill="0" applyAlignment="0" applyProtection="0"/>
    <xf numFmtId="0" fontId="14" fillId="28" borderId="135" applyNumberFormat="0" applyFont="0" applyAlignment="0" applyProtection="0"/>
    <xf numFmtId="0" fontId="14" fillId="28" borderId="135" applyNumberFormat="0" applyFont="0" applyAlignment="0" applyProtection="0"/>
    <xf numFmtId="0" fontId="19" fillId="25" borderId="138" applyNumberFormat="0" applyAlignment="0" applyProtection="0"/>
    <xf numFmtId="0" fontId="19" fillId="25" borderId="138" applyNumberFormat="0" applyAlignment="0" applyProtection="0"/>
    <xf numFmtId="0" fontId="26" fillId="12" borderId="138" applyNumberFormat="0" applyAlignment="0" applyProtection="0"/>
    <xf numFmtId="0" fontId="19" fillId="25" borderId="138" applyNumberFormat="0" applyAlignment="0" applyProtection="0"/>
    <xf numFmtId="0" fontId="26" fillId="12" borderId="138" applyNumberFormat="0" applyAlignment="0" applyProtection="0"/>
    <xf numFmtId="0" fontId="31" fillId="0" borderId="137" applyNumberFormat="0" applyFill="0" applyAlignment="0" applyProtection="0"/>
    <xf numFmtId="0" fontId="14" fillId="28" borderId="135" applyNumberFormat="0" applyFont="0" applyAlignment="0" applyProtection="0"/>
    <xf numFmtId="0" fontId="14" fillId="28" borderId="135" applyNumberFormat="0" applyFont="0" applyAlignment="0" applyProtection="0"/>
    <xf numFmtId="0" fontId="29" fillId="25" borderId="136" applyNumberFormat="0" applyAlignment="0" applyProtection="0"/>
    <xf numFmtId="0" fontId="26" fillId="12" borderId="138" applyNumberFormat="0" applyAlignment="0" applyProtection="0"/>
    <xf numFmtId="0" fontId="31" fillId="0" borderId="137" applyNumberFormat="0" applyFill="0" applyAlignment="0" applyProtection="0"/>
    <xf numFmtId="0" fontId="14" fillId="28" borderId="135" applyNumberFormat="0" applyFont="0" applyAlignment="0" applyProtection="0"/>
    <xf numFmtId="0" fontId="14" fillId="28" borderId="135" applyNumberFormat="0" applyFont="0" applyAlignment="0" applyProtection="0"/>
    <xf numFmtId="0" fontId="29" fillId="25" borderId="136" applyNumberFormat="0" applyAlignment="0" applyProtection="0"/>
    <xf numFmtId="0" fontId="31" fillId="0" borderId="137" applyNumberFormat="0" applyFill="0" applyAlignment="0" applyProtection="0"/>
    <xf numFmtId="0" fontId="14" fillId="28" borderId="135" applyNumberFormat="0" applyFont="0" applyAlignment="0" applyProtection="0"/>
    <xf numFmtId="0" fontId="29" fillId="25" borderId="136" applyNumberFormat="0" applyAlignment="0" applyProtection="0"/>
    <xf numFmtId="0" fontId="14" fillId="28" borderId="135" applyNumberFormat="0" applyFont="0" applyAlignment="0" applyProtection="0"/>
    <xf numFmtId="0" fontId="19" fillId="25" borderId="138" applyNumberFormat="0" applyAlignment="0" applyProtection="0"/>
    <xf numFmtId="0" fontId="14" fillId="28" borderId="135" applyNumberFormat="0" applyFont="0" applyAlignment="0" applyProtection="0"/>
    <xf numFmtId="0" fontId="29" fillId="25" borderId="136" applyNumberFormat="0" applyAlignment="0" applyProtection="0"/>
    <xf numFmtId="0" fontId="31" fillId="0" borderId="137" applyNumberFormat="0" applyFill="0" applyAlignment="0" applyProtection="0"/>
    <xf numFmtId="0" fontId="26" fillId="12" borderId="138" applyNumberFormat="0" applyAlignment="0" applyProtection="0"/>
    <xf numFmtId="0" fontId="14" fillId="28" borderId="135" applyNumberFormat="0" applyFont="0" applyAlignment="0" applyProtection="0"/>
    <xf numFmtId="0" fontId="14" fillId="28" borderId="135" applyNumberFormat="0" applyFont="0" applyAlignment="0" applyProtection="0"/>
    <xf numFmtId="0" fontId="29" fillId="25" borderId="136" applyNumberFormat="0" applyAlignment="0" applyProtection="0"/>
    <xf numFmtId="0" fontId="31" fillId="0" borderId="137" applyNumberFormat="0" applyFill="0" applyAlignment="0" applyProtection="0"/>
    <xf numFmtId="0" fontId="14" fillId="28" borderId="135" applyNumberFormat="0" applyFont="0" applyAlignment="0" applyProtection="0"/>
    <xf numFmtId="0" fontId="14" fillId="28" borderId="153" applyNumberFormat="0" applyFont="0" applyAlignment="0" applyProtection="0"/>
    <xf numFmtId="0" fontId="31" fillId="0" borderId="137" applyNumberFormat="0" applyFill="0" applyAlignment="0" applyProtection="0"/>
    <xf numFmtId="0" fontId="19" fillId="25" borderId="138" applyNumberFormat="0" applyAlignment="0" applyProtection="0"/>
    <xf numFmtId="0" fontId="19" fillId="25" borderId="138" applyNumberFormat="0" applyAlignment="0" applyProtection="0"/>
    <xf numFmtId="0" fontId="14" fillId="28" borderId="135" applyNumberFormat="0" applyFont="0" applyAlignment="0" applyProtection="0"/>
    <xf numFmtId="0" fontId="26" fillId="12" borderId="138" applyNumberFormat="0" applyAlignment="0" applyProtection="0"/>
    <xf numFmtId="0" fontId="29" fillId="25" borderId="136" applyNumberFormat="0" applyAlignment="0" applyProtection="0"/>
    <xf numFmtId="0" fontId="14" fillId="28" borderId="135" applyNumberFormat="0" applyFont="0" applyAlignment="0" applyProtection="0"/>
    <xf numFmtId="0" fontId="29" fillId="25" borderId="136" applyNumberFormat="0" applyAlignment="0" applyProtection="0"/>
    <xf numFmtId="0" fontId="31" fillId="0" borderId="137" applyNumberFormat="0" applyFill="0" applyAlignment="0" applyProtection="0"/>
    <xf numFmtId="0" fontId="26" fillId="12" borderId="138" applyNumberFormat="0" applyAlignment="0" applyProtection="0"/>
    <xf numFmtId="0" fontId="14" fillId="28" borderId="135" applyNumberFormat="0" applyFont="0" applyAlignment="0" applyProtection="0"/>
    <xf numFmtId="0" fontId="29" fillId="25" borderId="144" applyNumberFormat="0" applyAlignment="0" applyProtection="0"/>
    <xf numFmtId="0" fontId="14" fillId="28" borderId="135" applyNumberFormat="0" applyFont="0" applyAlignment="0" applyProtection="0"/>
    <xf numFmtId="0" fontId="29" fillId="25" borderId="140" applyNumberFormat="0" applyAlignment="0" applyProtection="0"/>
    <xf numFmtId="0" fontId="14" fillId="28" borderId="139" applyNumberFormat="0" applyFont="0" applyAlignment="0" applyProtection="0"/>
    <xf numFmtId="0" fontId="26" fillId="12" borderId="142" applyNumberFormat="0" applyAlignment="0" applyProtection="0"/>
    <xf numFmtId="0" fontId="19" fillId="25" borderId="142" applyNumberFormat="0" applyAlignment="0" applyProtection="0"/>
    <xf numFmtId="0" fontId="19" fillId="25" borderId="142" applyNumberFormat="0" applyAlignment="0" applyProtection="0"/>
    <xf numFmtId="0" fontId="26" fillId="12" borderId="142" applyNumberFormat="0" applyAlignment="0" applyProtection="0"/>
    <xf numFmtId="0" fontId="14" fillId="28" borderId="139" applyNumberFormat="0" applyFont="0" applyAlignment="0" applyProtection="0"/>
    <xf numFmtId="0" fontId="29" fillId="25" borderId="140" applyNumberFormat="0" applyAlignment="0" applyProtection="0"/>
    <xf numFmtId="0" fontId="31" fillId="0" borderId="141" applyNumberFormat="0" applyFill="0" applyAlignment="0" applyProtection="0"/>
    <xf numFmtId="0" fontId="14" fillId="28" borderId="139" applyNumberFormat="0" applyFont="0" applyAlignment="0" applyProtection="0"/>
    <xf numFmtId="0" fontId="14" fillId="28" borderId="139" applyNumberFormat="0" applyFont="0" applyAlignment="0" applyProtection="0"/>
    <xf numFmtId="0" fontId="31" fillId="0" borderId="141" applyNumberFormat="0" applyFill="0" applyAlignment="0" applyProtection="0"/>
    <xf numFmtId="0" fontId="14" fillId="28" borderId="139" applyNumberFormat="0" applyFont="0" applyAlignment="0" applyProtection="0"/>
    <xf numFmtId="0" fontId="19" fillId="25" borderId="142" applyNumberFormat="0" applyAlignment="0" applyProtection="0"/>
    <xf numFmtId="0" fontId="29" fillId="25" borderId="144" applyNumberFormat="0" applyAlignment="0" applyProtection="0"/>
    <xf numFmtId="0" fontId="19" fillId="25" borderId="146" applyNumberFormat="0" applyAlignment="0" applyProtection="0"/>
    <xf numFmtId="0" fontId="14" fillId="28" borderId="139" applyNumberFormat="0" applyFont="0" applyAlignment="0" applyProtection="0"/>
    <xf numFmtId="0" fontId="26" fillId="12" borderId="142" applyNumberFormat="0" applyAlignment="0" applyProtection="0"/>
    <xf numFmtId="0" fontId="29" fillId="25" borderId="140" applyNumberFormat="0" applyAlignment="0" applyProtection="0"/>
    <xf numFmtId="0" fontId="26" fillId="12" borderId="142" applyNumberFormat="0" applyAlignment="0" applyProtection="0"/>
    <xf numFmtId="0" fontId="19" fillId="25" borderId="142" applyNumberFormat="0" applyAlignment="0" applyProtection="0"/>
    <xf numFmtId="0" fontId="19" fillId="25" borderId="142" applyNumberFormat="0" applyAlignment="0" applyProtection="0"/>
    <xf numFmtId="0" fontId="26" fillId="12" borderId="142" applyNumberFormat="0" applyAlignment="0" applyProtection="0"/>
    <xf numFmtId="0" fontId="19" fillId="25" borderId="142" applyNumberFormat="0" applyAlignment="0" applyProtection="0"/>
    <xf numFmtId="0" fontId="14" fillId="28" borderId="139" applyNumberFormat="0" applyFont="0" applyAlignment="0" applyProtection="0"/>
    <xf numFmtId="0" fontId="29" fillId="25" borderId="140" applyNumberFormat="0" applyAlignment="0" applyProtection="0"/>
    <xf numFmtId="0" fontId="31" fillId="0" borderId="141" applyNumberFormat="0" applyFill="0" applyAlignment="0" applyProtection="0"/>
    <xf numFmtId="0" fontId="26" fillId="12" borderId="142" applyNumberFormat="0" applyAlignment="0" applyProtection="0"/>
    <xf numFmtId="0" fontId="14" fillId="28" borderId="139" applyNumberFormat="0" applyFont="0" applyAlignment="0" applyProtection="0"/>
    <xf numFmtId="0" fontId="14" fillId="28" borderId="139" applyNumberFormat="0" applyFont="0" applyAlignment="0" applyProtection="0"/>
    <xf numFmtId="0" fontId="29" fillId="25" borderId="140" applyNumberFormat="0" applyAlignment="0" applyProtection="0"/>
    <xf numFmtId="0" fontId="31" fillId="0" borderId="141" applyNumberFormat="0" applyFill="0" applyAlignment="0" applyProtection="0"/>
    <xf numFmtId="0" fontId="31" fillId="0" borderId="145" applyNumberFormat="0" applyFill="0" applyAlignment="0" applyProtection="0"/>
    <xf numFmtId="0" fontId="14" fillId="28" borderId="139" applyNumberFormat="0" applyFont="0" applyAlignment="0" applyProtection="0"/>
    <xf numFmtId="0" fontId="14" fillId="28" borderId="143" applyNumberFormat="0" applyFont="0" applyAlignment="0" applyProtection="0"/>
    <xf numFmtId="0" fontId="29" fillId="25" borderId="140" applyNumberFormat="0" applyAlignment="0" applyProtection="0"/>
    <xf numFmtId="0" fontId="31" fillId="0" borderId="141" applyNumberFormat="0" applyFill="0" applyAlignment="0" applyProtection="0"/>
    <xf numFmtId="0" fontId="14" fillId="28" borderId="139" applyNumberFormat="0" applyFont="0" applyAlignment="0" applyProtection="0"/>
    <xf numFmtId="0" fontId="14" fillId="28" borderId="139" applyNumberFormat="0" applyFont="0" applyAlignment="0" applyProtection="0"/>
    <xf numFmtId="0" fontId="19" fillId="25" borderId="142" applyNumberFormat="0" applyAlignment="0" applyProtection="0"/>
    <xf numFmtId="0" fontId="19" fillId="25" borderId="142" applyNumberFormat="0" applyAlignment="0" applyProtection="0"/>
    <xf numFmtId="0" fontId="26" fillId="12" borderId="142" applyNumberFormat="0" applyAlignment="0" applyProtection="0"/>
    <xf numFmtId="0" fontId="19" fillId="25" borderId="142" applyNumberFormat="0" applyAlignment="0" applyProtection="0"/>
    <xf numFmtId="0" fontId="26" fillId="12" borderId="142" applyNumberFormat="0" applyAlignment="0" applyProtection="0"/>
    <xf numFmtId="0" fontId="31" fillId="0" borderId="141" applyNumberFormat="0" applyFill="0" applyAlignment="0" applyProtection="0"/>
    <xf numFmtId="0" fontId="14" fillId="28" borderId="139" applyNumberFormat="0" applyFont="0" applyAlignment="0" applyProtection="0"/>
    <xf numFmtId="0" fontId="14" fillId="28" borderId="139" applyNumberFormat="0" applyFont="0" applyAlignment="0" applyProtection="0"/>
    <xf numFmtId="0" fontId="29" fillId="25" borderId="140" applyNumberFormat="0" applyAlignment="0" applyProtection="0"/>
    <xf numFmtId="0" fontId="26" fillId="12" borderId="142" applyNumberFormat="0" applyAlignment="0" applyProtection="0"/>
    <xf numFmtId="0" fontId="31" fillId="0" borderId="141" applyNumberFormat="0" applyFill="0" applyAlignment="0" applyProtection="0"/>
    <xf numFmtId="0" fontId="14" fillId="28" borderId="139" applyNumberFormat="0" applyFont="0" applyAlignment="0" applyProtection="0"/>
    <xf numFmtId="0" fontId="14" fillId="28" borderId="139" applyNumberFormat="0" applyFont="0" applyAlignment="0" applyProtection="0"/>
    <xf numFmtId="0" fontId="29" fillId="25" borderId="140" applyNumberFormat="0" applyAlignment="0" applyProtection="0"/>
    <xf numFmtId="0" fontId="31" fillId="0" borderId="141" applyNumberFormat="0" applyFill="0" applyAlignment="0" applyProtection="0"/>
    <xf numFmtId="0" fontId="14" fillId="28" borderId="139" applyNumberFormat="0" applyFont="0" applyAlignment="0" applyProtection="0"/>
    <xf numFmtId="0" fontId="29" fillId="25" borderId="140" applyNumberFormat="0" applyAlignment="0" applyProtection="0"/>
    <xf numFmtId="0" fontId="26" fillId="12" borderId="146" applyNumberFormat="0" applyAlignment="0" applyProtection="0"/>
    <xf numFmtId="0" fontId="14" fillId="28" borderId="139" applyNumberFormat="0" applyFont="0" applyAlignment="0" applyProtection="0"/>
    <xf numFmtId="0" fontId="26" fillId="12" borderId="146" applyNumberFormat="0" applyAlignment="0" applyProtection="0"/>
    <xf numFmtId="0" fontId="19" fillId="25" borderId="142" applyNumberFormat="0" applyAlignment="0" applyProtection="0"/>
    <xf numFmtId="0" fontId="14" fillId="28" borderId="139" applyNumberFormat="0" applyFont="0" applyAlignment="0" applyProtection="0"/>
    <xf numFmtId="0" fontId="29" fillId="25" borderId="140" applyNumberFormat="0" applyAlignment="0" applyProtection="0"/>
    <xf numFmtId="0" fontId="31" fillId="0" borderId="141" applyNumberFormat="0" applyFill="0" applyAlignment="0" applyProtection="0"/>
    <xf numFmtId="0" fontId="26" fillId="12" borderId="142" applyNumberFormat="0" applyAlignment="0" applyProtection="0"/>
    <xf numFmtId="0" fontId="14" fillId="28" borderId="139" applyNumberFormat="0" applyFont="0" applyAlignment="0" applyProtection="0"/>
    <xf numFmtId="0" fontId="14" fillId="28" borderId="139" applyNumberFormat="0" applyFont="0" applyAlignment="0" applyProtection="0"/>
    <xf numFmtId="0" fontId="29" fillId="25" borderId="140" applyNumberFormat="0" applyAlignment="0" applyProtection="0"/>
    <xf numFmtId="0" fontId="31" fillId="0" borderId="141" applyNumberFormat="0" applyFill="0" applyAlignment="0" applyProtection="0"/>
    <xf numFmtId="0" fontId="31" fillId="0" borderId="155" applyNumberFormat="0" applyFill="0" applyAlignment="0" applyProtection="0"/>
    <xf numFmtId="0" fontId="14" fillId="28" borderId="139" applyNumberFormat="0" applyFont="0" applyAlignment="0" applyProtection="0"/>
    <xf numFmtId="0" fontId="29" fillId="25" borderId="144" applyNumberFormat="0" applyAlignment="0" applyProtection="0"/>
    <xf numFmtId="0" fontId="31" fillId="0" borderId="141" applyNumberFormat="0" applyFill="0" applyAlignment="0" applyProtection="0"/>
    <xf numFmtId="0" fontId="19" fillId="25" borderId="142" applyNumberFormat="0" applyAlignment="0" applyProtection="0"/>
    <xf numFmtId="0" fontId="19" fillId="25" borderId="142" applyNumberFormat="0" applyAlignment="0" applyProtection="0"/>
    <xf numFmtId="0" fontId="14" fillId="28" borderId="139" applyNumberFormat="0" applyFont="0" applyAlignment="0" applyProtection="0"/>
    <xf numFmtId="0" fontId="26" fillId="12" borderId="142" applyNumberFormat="0" applyAlignment="0" applyProtection="0"/>
    <xf numFmtId="0" fontId="29" fillId="25" borderId="140" applyNumberFormat="0" applyAlignment="0" applyProtection="0"/>
    <xf numFmtId="0" fontId="14" fillId="28" borderId="139" applyNumberFormat="0" applyFont="0" applyAlignment="0" applyProtection="0"/>
    <xf numFmtId="0" fontId="29" fillId="25" borderId="140" applyNumberFormat="0" applyAlignment="0" applyProtection="0"/>
    <xf numFmtId="0" fontId="31" fillId="0" borderId="141" applyNumberFormat="0" applyFill="0" applyAlignment="0" applyProtection="0"/>
    <xf numFmtId="0" fontId="26" fillId="12" borderId="142" applyNumberFormat="0" applyAlignment="0" applyProtection="0"/>
    <xf numFmtId="0" fontId="14" fillId="28" borderId="143" applyNumberFormat="0" applyFont="0" applyAlignment="0" applyProtection="0"/>
    <xf numFmtId="0" fontId="14" fillId="28" borderId="139" applyNumberFormat="0" applyFont="0" applyAlignment="0" applyProtection="0"/>
    <xf numFmtId="0" fontId="14" fillId="28" borderId="143" applyNumberFormat="0" applyFont="0" applyAlignment="0" applyProtection="0"/>
    <xf numFmtId="0" fontId="14" fillId="28" borderId="139" applyNumberFormat="0" applyFont="0" applyAlignment="0" applyProtection="0"/>
    <xf numFmtId="0" fontId="19" fillId="25" borderId="152" applyNumberFormat="0" applyAlignment="0" applyProtection="0"/>
    <xf numFmtId="0" fontId="29" fillId="25" borderId="149" applyNumberFormat="0" applyAlignment="0" applyProtection="0"/>
    <xf numFmtId="0" fontId="29" fillId="25" borderId="144" applyNumberFormat="0" applyAlignment="0" applyProtection="0"/>
    <xf numFmtId="0" fontId="31" fillId="0" borderId="150" applyNumberFormat="0" applyFill="0" applyAlignment="0" applyProtection="0"/>
    <xf numFmtId="0" fontId="14" fillId="28" borderId="143" applyNumberFormat="0" applyFont="0" applyAlignment="0" applyProtection="0"/>
    <xf numFmtId="0" fontId="14" fillId="28" borderId="143" applyNumberFormat="0" applyFont="0" applyAlignment="0" applyProtection="0"/>
    <xf numFmtId="0" fontId="26" fillId="12" borderId="146" applyNumberFormat="0" applyAlignment="0" applyProtection="0"/>
    <xf numFmtId="0" fontId="31" fillId="0" borderId="145" applyNumberFormat="0" applyFill="0" applyAlignment="0" applyProtection="0"/>
    <xf numFmtId="0" fontId="29" fillId="25" borderId="144" applyNumberFormat="0" applyAlignment="0" applyProtection="0"/>
    <xf numFmtId="0" fontId="26" fillId="12" borderId="146" applyNumberFormat="0" applyAlignment="0" applyProtection="0"/>
    <xf numFmtId="0" fontId="14" fillId="28" borderId="143" applyNumberFormat="0" applyFont="0" applyAlignment="0" applyProtection="0"/>
    <xf numFmtId="0" fontId="14" fillId="28" borderId="143" applyNumberFormat="0" applyFont="0" applyAlignment="0" applyProtection="0"/>
    <xf numFmtId="0" fontId="14" fillId="28" borderId="143" applyNumberFormat="0" applyFont="0" applyAlignment="0" applyProtection="0"/>
    <xf numFmtId="0" fontId="29" fillId="25" borderId="144" applyNumberFormat="0" applyAlignment="0" applyProtection="0"/>
    <xf numFmtId="0" fontId="26" fillId="12" borderId="147" applyNumberFormat="0" applyAlignment="0" applyProtection="0"/>
    <xf numFmtId="0" fontId="14" fillId="28" borderId="143" applyNumberFormat="0" applyFont="0" applyAlignment="0" applyProtection="0"/>
    <xf numFmtId="0" fontId="14" fillId="28" borderId="148" applyNumberFormat="0" applyFont="0" applyAlignment="0" applyProtection="0"/>
    <xf numFmtId="0" fontId="31" fillId="0" borderId="145" applyNumberFormat="0" applyFill="0" applyAlignment="0" applyProtection="0"/>
    <xf numFmtId="0" fontId="14" fillId="28" borderId="143" applyNumberFormat="0" applyFont="0" applyAlignment="0" applyProtection="0"/>
    <xf numFmtId="0" fontId="14" fillId="28" borderId="143" applyNumberFormat="0" applyFont="0" applyAlignment="0" applyProtection="0"/>
    <xf numFmtId="0" fontId="19" fillId="25" borderId="147" applyNumberFormat="0" applyAlignment="0" applyProtection="0"/>
    <xf numFmtId="0" fontId="19" fillId="25" borderId="146" applyNumberFormat="0" applyAlignment="0" applyProtection="0"/>
    <xf numFmtId="0" fontId="26" fillId="12" borderId="146" applyNumberFormat="0" applyAlignment="0" applyProtection="0"/>
    <xf numFmtId="0" fontId="31" fillId="0" borderId="145" applyNumberFormat="0" applyFill="0" applyAlignment="0" applyProtection="0"/>
    <xf numFmtId="0" fontId="31" fillId="0" borderId="145" applyNumberFormat="0" applyFill="0" applyAlignment="0" applyProtection="0"/>
    <xf numFmtId="0" fontId="29" fillId="25" borderId="144" applyNumberFormat="0" applyAlignment="0" applyProtection="0"/>
    <xf numFmtId="0" fontId="14" fillId="28" borderId="143" applyNumberFormat="0" applyFont="0" applyAlignment="0" applyProtection="0"/>
    <xf numFmtId="0" fontId="19" fillId="25" borderId="146" applyNumberFormat="0" applyAlignment="0" applyProtection="0"/>
    <xf numFmtId="0" fontId="29" fillId="25" borderId="149" applyNumberFormat="0" applyAlignment="0" applyProtection="0"/>
    <xf numFmtId="0" fontId="31" fillId="0" borderId="145" applyNumberFormat="0" applyFill="0" applyAlignment="0" applyProtection="0"/>
    <xf numFmtId="0" fontId="26" fillId="12" borderId="147" applyNumberFormat="0" applyAlignment="0" applyProtection="0"/>
    <xf numFmtId="0" fontId="19" fillId="25" borderId="147" applyNumberFormat="0" applyAlignment="0" applyProtection="0"/>
    <xf numFmtId="0" fontId="14" fillId="28" borderId="148" applyNumberFormat="0" applyFont="0" applyAlignment="0" applyProtection="0"/>
    <xf numFmtId="0" fontId="19" fillId="25" borderId="147" applyNumberFormat="0" applyAlignment="0" applyProtection="0"/>
    <xf numFmtId="0" fontId="19" fillId="25" borderId="146" applyNumberFormat="0" applyAlignment="0" applyProtection="0"/>
    <xf numFmtId="0" fontId="14" fillId="28" borderId="143" applyNumberFormat="0" applyFont="0" applyAlignment="0" applyProtection="0"/>
    <xf numFmtId="0" fontId="26" fillId="12" borderId="152" applyNumberFormat="0" applyAlignment="0" applyProtection="0"/>
    <xf numFmtId="0" fontId="14" fillId="28" borderId="143" applyNumberFormat="0" applyFont="0" applyAlignment="0" applyProtection="0"/>
    <xf numFmtId="0" fontId="29" fillId="25" borderId="144" applyNumberFormat="0" applyAlignment="0" applyProtection="0"/>
    <xf numFmtId="0" fontId="26" fillId="12" borderId="146" applyNumberFormat="0" applyAlignment="0" applyProtection="0"/>
    <xf numFmtId="0" fontId="14" fillId="28" borderId="143" applyNumberFormat="0" applyFont="0" applyAlignment="0" applyProtection="0"/>
    <xf numFmtId="0" fontId="14" fillId="28" borderId="148" applyNumberFormat="0" applyFont="0" applyAlignment="0" applyProtection="0"/>
    <xf numFmtId="0" fontId="29" fillId="25" borderId="154" applyNumberFormat="0" applyAlignment="0" applyProtection="0"/>
    <xf numFmtId="0" fontId="14" fillId="28" borderId="143" applyNumberFormat="0" applyFont="0" applyAlignment="0" applyProtection="0"/>
    <xf numFmtId="0" fontId="31" fillId="0" borderId="145" applyNumberFormat="0" applyFill="0" applyAlignment="0" applyProtection="0"/>
    <xf numFmtId="0" fontId="29" fillId="25" borderId="144" applyNumberFormat="0" applyAlignment="0" applyProtection="0"/>
    <xf numFmtId="0" fontId="14" fillId="28" borderId="143" applyNumberFormat="0" applyFont="0" applyAlignment="0" applyProtection="0"/>
    <xf numFmtId="0" fontId="31" fillId="0" borderId="145" applyNumberFormat="0" applyFill="0" applyAlignment="0" applyProtection="0"/>
    <xf numFmtId="0" fontId="19" fillId="25" borderId="146" applyNumberFormat="0" applyAlignment="0" applyProtection="0"/>
    <xf numFmtId="0" fontId="29" fillId="25" borderId="144" applyNumberFormat="0" applyAlignment="0" applyProtection="0"/>
    <xf numFmtId="0" fontId="14" fillId="28" borderId="148" applyNumberFormat="0" applyFont="0" applyAlignment="0" applyProtection="0"/>
    <xf numFmtId="0" fontId="29" fillId="25" borderId="149" applyNumberFormat="0" applyAlignment="0" applyProtection="0"/>
    <xf numFmtId="0" fontId="31" fillId="0" borderId="150" applyNumberFormat="0" applyFill="0" applyAlignment="0" applyProtection="0"/>
    <xf numFmtId="0" fontId="14" fillId="28" borderId="148" applyNumberFormat="0" applyFont="0" applyAlignment="0" applyProtection="0"/>
    <xf numFmtId="0" fontId="14" fillId="28" borderId="148" applyNumberFormat="0" applyFont="0" applyAlignment="0" applyProtection="0"/>
    <xf numFmtId="0" fontId="31" fillId="0" borderId="150" applyNumberFormat="0" applyFill="0" applyAlignment="0" applyProtection="0"/>
    <xf numFmtId="0" fontId="14" fillId="28" borderId="148" applyNumberFormat="0" applyFont="0" applyAlignment="0" applyProtection="0"/>
    <xf numFmtId="0" fontId="19" fillId="25" borderId="147" applyNumberFormat="0" applyAlignment="0" applyProtection="0"/>
    <xf numFmtId="0" fontId="14" fillId="28" borderId="148" applyNumberFormat="0" applyFont="0" applyAlignment="0" applyProtection="0"/>
    <xf numFmtId="0" fontId="26" fillId="12" borderId="147" applyNumberFormat="0" applyAlignment="0" applyProtection="0"/>
    <xf numFmtId="0" fontId="29" fillId="25" borderId="149" applyNumberFormat="0" applyAlignment="0" applyProtection="0"/>
    <xf numFmtId="0" fontId="26" fillId="12" borderId="147" applyNumberFormat="0" applyAlignment="0" applyProtection="0"/>
    <xf numFmtId="0" fontId="19" fillId="25" borderId="147" applyNumberFormat="0" applyAlignment="0" applyProtection="0"/>
    <xf numFmtId="0" fontId="19" fillId="25" borderId="147" applyNumberFormat="0" applyAlignment="0" applyProtection="0"/>
    <xf numFmtId="0" fontId="26" fillId="12" borderId="147" applyNumberFormat="0" applyAlignment="0" applyProtection="0"/>
    <xf numFmtId="0" fontId="19" fillId="25" borderId="147" applyNumberFormat="0" applyAlignment="0" applyProtection="0"/>
    <xf numFmtId="0" fontId="14" fillId="28" borderId="148" applyNumberFormat="0" applyFont="0" applyAlignment="0" applyProtection="0"/>
    <xf numFmtId="0" fontId="29" fillId="25" borderId="149" applyNumberFormat="0" applyAlignment="0" applyProtection="0"/>
    <xf numFmtId="0" fontId="31" fillId="0" borderId="150" applyNumberFormat="0" applyFill="0" applyAlignment="0" applyProtection="0"/>
    <xf numFmtId="0" fontId="26" fillId="12" borderId="147" applyNumberFormat="0" applyAlignment="0" applyProtection="0"/>
    <xf numFmtId="0" fontId="14" fillId="28" borderId="148" applyNumberFormat="0" applyFont="0" applyAlignment="0" applyProtection="0"/>
    <xf numFmtId="0" fontId="14" fillId="28" borderId="148" applyNumberFormat="0" applyFont="0" applyAlignment="0" applyProtection="0"/>
    <xf numFmtId="0" fontId="29" fillId="25" borderId="149" applyNumberFormat="0" applyAlignment="0" applyProtection="0"/>
    <xf numFmtId="0" fontId="31" fillId="0" borderId="150" applyNumberFormat="0" applyFill="0" applyAlignment="0" applyProtection="0"/>
    <xf numFmtId="0" fontId="14" fillId="28" borderId="148" applyNumberFormat="0" applyFont="0" applyAlignment="0" applyProtection="0"/>
    <xf numFmtId="0" fontId="29" fillId="25" borderId="149" applyNumberFormat="0" applyAlignment="0" applyProtection="0"/>
    <xf numFmtId="0" fontId="31" fillId="0" borderId="150" applyNumberFormat="0" applyFill="0" applyAlignment="0" applyProtection="0"/>
    <xf numFmtId="0" fontId="14" fillId="28" borderId="148" applyNumberFormat="0" applyFont="0" applyAlignment="0" applyProtection="0"/>
    <xf numFmtId="0" fontId="14" fillId="28" borderId="148" applyNumberFormat="0" applyFont="0" applyAlignment="0" applyProtection="0"/>
    <xf numFmtId="0" fontId="19" fillId="25" borderId="147" applyNumberFormat="0" applyAlignment="0" applyProtection="0"/>
    <xf numFmtId="0" fontId="19" fillId="25" borderId="147" applyNumberFormat="0" applyAlignment="0" applyProtection="0"/>
    <xf numFmtId="0" fontId="26" fillId="12" borderId="147" applyNumberFormat="0" applyAlignment="0" applyProtection="0"/>
    <xf numFmtId="0" fontId="19" fillId="25" borderId="147" applyNumberFormat="0" applyAlignment="0" applyProtection="0"/>
    <xf numFmtId="0" fontId="26" fillId="12" borderId="147" applyNumberFormat="0" applyAlignment="0" applyProtection="0"/>
    <xf numFmtId="0" fontId="31" fillId="0" borderId="150" applyNumberFormat="0" applyFill="0" applyAlignment="0" applyProtection="0"/>
    <xf numFmtId="0" fontId="14" fillId="28" borderId="148" applyNumberFormat="0" applyFont="0" applyAlignment="0" applyProtection="0"/>
    <xf numFmtId="0" fontId="14" fillId="28" borderId="148" applyNumberFormat="0" applyFont="0" applyAlignment="0" applyProtection="0"/>
    <xf numFmtId="0" fontId="29" fillId="25" borderId="149" applyNumberFormat="0" applyAlignment="0" applyProtection="0"/>
    <xf numFmtId="0" fontId="26" fillId="12" borderId="147" applyNumberFormat="0" applyAlignment="0" applyProtection="0"/>
    <xf numFmtId="0" fontId="31" fillId="0" borderId="150" applyNumberFormat="0" applyFill="0" applyAlignment="0" applyProtection="0"/>
    <xf numFmtId="0" fontId="14" fillId="28" borderId="148" applyNumberFormat="0" applyFont="0" applyAlignment="0" applyProtection="0"/>
    <xf numFmtId="0" fontId="14" fillId="28" borderId="148" applyNumberFormat="0" applyFont="0" applyAlignment="0" applyProtection="0"/>
    <xf numFmtId="0" fontId="29" fillId="25" borderId="149" applyNumberFormat="0" applyAlignment="0" applyProtection="0"/>
    <xf numFmtId="0" fontId="31" fillId="0" borderId="150" applyNumberFormat="0" applyFill="0" applyAlignment="0" applyProtection="0"/>
    <xf numFmtId="0" fontId="14" fillId="28" borderId="148" applyNumberFormat="0" applyFont="0" applyAlignment="0" applyProtection="0"/>
    <xf numFmtId="0" fontId="29" fillId="25" borderId="149" applyNumberFormat="0" applyAlignment="0" applyProtection="0"/>
    <xf numFmtId="0" fontId="14" fillId="28" borderId="148" applyNumberFormat="0" applyFont="0" applyAlignment="0" applyProtection="0"/>
    <xf numFmtId="0" fontId="19" fillId="25" borderId="147" applyNumberFormat="0" applyAlignment="0" applyProtection="0"/>
    <xf numFmtId="0" fontId="14" fillId="28" borderId="148" applyNumberFormat="0" applyFont="0" applyAlignment="0" applyProtection="0"/>
    <xf numFmtId="0" fontId="29" fillId="25" borderId="149" applyNumberFormat="0" applyAlignment="0" applyProtection="0"/>
    <xf numFmtId="0" fontId="31" fillId="0" borderId="150" applyNumberFormat="0" applyFill="0" applyAlignment="0" applyProtection="0"/>
    <xf numFmtId="0" fontId="26" fillId="12" borderId="147" applyNumberFormat="0" applyAlignment="0" applyProtection="0"/>
    <xf numFmtId="0" fontId="14" fillId="28" borderId="148" applyNumberFormat="0" applyFont="0" applyAlignment="0" applyProtection="0"/>
    <xf numFmtId="0" fontId="14" fillId="28" borderId="148" applyNumberFormat="0" applyFont="0" applyAlignment="0" applyProtection="0"/>
    <xf numFmtId="0" fontId="29" fillId="25" borderId="149" applyNumberFormat="0" applyAlignment="0" applyProtection="0"/>
    <xf numFmtId="0" fontId="31" fillId="0" borderId="150" applyNumberFormat="0" applyFill="0" applyAlignment="0" applyProtection="0"/>
    <xf numFmtId="0" fontId="14" fillId="28" borderId="148" applyNumberFormat="0" applyFont="0" applyAlignment="0" applyProtection="0"/>
    <xf numFmtId="0" fontId="31" fillId="0" borderId="150" applyNumberFormat="0" applyFill="0" applyAlignment="0" applyProtection="0"/>
    <xf numFmtId="0" fontId="19" fillId="25" borderId="147" applyNumberFormat="0" applyAlignment="0" applyProtection="0"/>
    <xf numFmtId="0" fontId="19" fillId="25" borderId="147" applyNumberFormat="0" applyAlignment="0" applyProtection="0"/>
    <xf numFmtId="0" fontId="14" fillId="28" borderId="148" applyNumberFormat="0" applyFont="0" applyAlignment="0" applyProtection="0"/>
    <xf numFmtId="0" fontId="26" fillId="12" borderId="147" applyNumberFormat="0" applyAlignment="0" applyProtection="0"/>
    <xf numFmtId="0" fontId="29" fillId="25" borderId="149" applyNumberFormat="0" applyAlignment="0" applyProtection="0"/>
    <xf numFmtId="0" fontId="14" fillId="28" borderId="148" applyNumberFormat="0" applyFont="0" applyAlignment="0" applyProtection="0"/>
    <xf numFmtId="0" fontId="29" fillId="25" borderId="149" applyNumberFormat="0" applyAlignment="0" applyProtection="0"/>
    <xf numFmtId="0" fontId="31" fillId="0" borderId="150" applyNumberFormat="0" applyFill="0" applyAlignment="0" applyProtection="0"/>
    <xf numFmtId="0" fontId="26" fillId="12" borderId="147" applyNumberFormat="0" applyAlignment="0" applyProtection="0"/>
    <xf numFmtId="0" fontId="14" fillId="28" borderId="148" applyNumberFormat="0" applyFont="0" applyAlignment="0" applyProtection="0"/>
    <xf numFmtId="0" fontId="14" fillId="28" borderId="148" applyNumberFormat="0" applyFont="0" applyAlignment="0" applyProtection="0"/>
    <xf numFmtId="0" fontId="14" fillId="28" borderId="153" applyNumberFormat="0" applyFont="0" applyAlignment="0" applyProtection="0"/>
  </cellStyleXfs>
  <cellXfs count="221">
    <xf numFmtId="0" fontId="0" fillId="0" borderId="0" xfId="0"/>
    <xf numFmtId="0" fontId="3" fillId="0" borderId="0" xfId="0" applyFont="1" applyAlignment="1" applyProtection="1">
      <alignment horizontal="center" vertical="center"/>
      <protection locked="0"/>
    </xf>
    <xf numFmtId="0" fontId="7" fillId="0" borderId="0" xfId="0" applyFont="1" applyAlignment="1">
      <alignment horizontal="center" vertical="center"/>
    </xf>
    <xf numFmtId="0" fontId="7" fillId="0" borderId="0" xfId="0" applyFont="1" applyAlignment="1">
      <alignment horizontal="center" vertical="center" wrapText="1"/>
    </xf>
    <xf numFmtId="0" fontId="5" fillId="0" borderId="0" xfId="0" applyFont="1" applyAlignment="1">
      <alignment vertical="center" wrapText="1"/>
    </xf>
    <xf numFmtId="0" fontId="7" fillId="0" borderId="0" xfId="0" applyFont="1" applyAlignment="1" applyProtection="1">
      <alignment horizontal="left" vertical="center" wrapText="1"/>
      <protection locked="0"/>
    </xf>
    <xf numFmtId="0" fontId="7" fillId="0" borderId="0" xfId="0" applyFont="1" applyAlignment="1" applyProtection="1">
      <alignment vertical="center"/>
      <protection locked="0"/>
    </xf>
    <xf numFmtId="0" fontId="8" fillId="5" borderId="1" xfId="0" applyFont="1" applyFill="1" applyBorder="1" applyAlignment="1">
      <alignment horizontal="center" vertical="center" wrapText="1"/>
    </xf>
    <xf numFmtId="0" fontId="10" fillId="3" borderId="3" xfId="0" applyFont="1" applyFill="1" applyBorder="1" applyAlignment="1">
      <alignment vertical="center"/>
    </xf>
    <xf numFmtId="0" fontId="11" fillId="3" borderId="4" xfId="0" applyFont="1" applyFill="1" applyBorder="1" applyAlignment="1">
      <alignment horizontal="center" wrapText="1"/>
    </xf>
    <xf numFmtId="0" fontId="12" fillId="3" borderId="4" xfId="0" applyFont="1" applyFill="1" applyBorder="1" applyAlignment="1">
      <alignment horizontal="center" vertical="center" wrapText="1"/>
    </xf>
    <xf numFmtId="0" fontId="11" fillId="3" borderId="4" xfId="0" applyFont="1" applyFill="1" applyBorder="1" applyAlignment="1" applyProtection="1">
      <alignment horizontal="left" vertical="center" wrapText="1"/>
      <protection locked="0"/>
    </xf>
    <xf numFmtId="0" fontId="11" fillId="3" borderId="4" xfId="0" applyFont="1" applyFill="1" applyBorder="1" applyAlignment="1" applyProtection="1">
      <alignment horizontal="center" wrapText="1"/>
      <protection locked="0"/>
    </xf>
    <xf numFmtId="0" fontId="12" fillId="0" borderId="151" xfId="0" applyFont="1" applyBorder="1" applyAlignment="1" applyProtection="1">
      <alignment horizontal="center" vertical="center" wrapText="1"/>
      <protection locked="0"/>
    </xf>
    <xf numFmtId="0" fontId="33" fillId="6" borderId="0" xfId="0" applyFont="1" applyFill="1" applyAlignment="1">
      <alignment horizontal="center" vertical="center"/>
    </xf>
    <xf numFmtId="0" fontId="33" fillId="6" borderId="30" xfId="0" applyFont="1" applyFill="1" applyBorder="1" applyAlignment="1">
      <alignment horizontal="left" vertical="center"/>
    </xf>
    <xf numFmtId="0" fontId="4" fillId="0" borderId="0" xfId="0" applyFont="1" applyProtection="1">
      <protection locked="0"/>
    </xf>
    <xf numFmtId="0" fontId="7" fillId="0" borderId="0" xfId="0" applyFont="1" applyProtection="1">
      <protection locked="0"/>
    </xf>
    <xf numFmtId="0" fontId="2" fillId="2" borderId="1" xfId="0" applyFont="1" applyFill="1" applyBorder="1" applyAlignment="1">
      <alignment horizontal="center" vertical="center" textRotation="90" wrapText="1"/>
    </xf>
    <xf numFmtId="0" fontId="2" fillId="2" borderId="2" xfId="0" applyFont="1" applyFill="1" applyBorder="1" applyAlignment="1">
      <alignment horizontal="center" vertical="center" textRotation="90" wrapText="1"/>
    </xf>
    <xf numFmtId="0" fontId="2" fillId="29" borderId="2" xfId="0" applyFont="1" applyFill="1" applyBorder="1" applyAlignment="1">
      <alignment horizontal="center" vertical="center" textRotation="90" wrapText="1"/>
    </xf>
    <xf numFmtId="0" fontId="2" fillId="2" borderId="1" xfId="0" applyFont="1" applyFill="1" applyBorder="1" applyAlignment="1">
      <alignment horizontal="center" vertical="center"/>
    </xf>
    <xf numFmtId="0" fontId="35" fillId="2" borderId="0" xfId="0" applyFont="1" applyFill="1" applyAlignment="1">
      <alignment horizontal="center" vertical="center" textRotation="90"/>
    </xf>
    <xf numFmtId="0" fontId="35" fillId="29" borderId="0" xfId="0" applyFont="1" applyFill="1" applyAlignment="1">
      <alignment horizontal="center" vertical="center" textRotation="90"/>
    </xf>
    <xf numFmtId="9" fontId="35" fillId="29" borderId="0" xfId="0" applyNumberFormat="1" applyFont="1" applyFill="1" applyAlignment="1">
      <alignment horizontal="center" vertical="center" textRotation="90"/>
    </xf>
    <xf numFmtId="0" fontId="2" fillId="2" borderId="0" xfId="0" applyFont="1" applyFill="1" applyAlignment="1">
      <alignment horizontal="center" vertical="center"/>
    </xf>
    <xf numFmtId="0" fontId="4" fillId="6" borderId="151" xfId="0" applyFont="1" applyFill="1" applyBorder="1" applyAlignment="1">
      <alignment horizontal="center"/>
    </xf>
    <xf numFmtId="0" fontId="5" fillId="6" borderId="151" xfId="0" applyFont="1" applyFill="1" applyBorder="1" applyAlignment="1">
      <alignment horizontal="center"/>
    </xf>
    <xf numFmtId="9" fontId="4" fillId="6" borderId="151" xfId="0" applyNumberFormat="1" applyFont="1" applyFill="1" applyBorder="1" applyAlignment="1">
      <alignment horizontal="center"/>
    </xf>
    <xf numFmtId="0" fontId="4" fillId="4" borderId="151" xfId="0" applyFont="1" applyFill="1" applyBorder="1"/>
    <xf numFmtId="0" fontId="7" fillId="0" borderId="0" xfId="0" applyFont="1"/>
    <xf numFmtId="0" fontId="10" fillId="3" borderId="4" xfId="0" applyFont="1" applyFill="1" applyBorder="1" applyAlignment="1">
      <alignment vertical="center"/>
    </xf>
    <xf numFmtId="0" fontId="12" fillId="0" borderId="151" xfId="0" applyFont="1" applyBorder="1" applyAlignment="1">
      <alignment horizontal="center" vertical="center" wrapText="1"/>
    </xf>
    <xf numFmtId="0" fontId="12" fillId="0" borderId="151" xfId="0" applyFont="1" applyBorder="1" applyAlignment="1">
      <alignment horizontal="center" vertical="center"/>
    </xf>
    <xf numFmtId="0" fontId="37" fillId="6" borderId="30" xfId="0" applyFont="1" applyFill="1" applyBorder="1" applyAlignment="1">
      <alignment horizontal="left" vertical="center"/>
    </xf>
    <xf numFmtId="0" fontId="37" fillId="6" borderId="30" xfId="0" applyFont="1" applyFill="1" applyBorder="1" applyAlignment="1" applyProtection="1">
      <alignment horizontal="left" vertical="center"/>
      <protection locked="0"/>
    </xf>
    <xf numFmtId="0" fontId="12" fillId="0" borderId="151" xfId="0" applyFont="1" applyBorder="1" applyAlignment="1" applyProtection="1">
      <alignment horizontal="left" vertical="center" wrapText="1"/>
      <protection locked="0"/>
    </xf>
    <xf numFmtId="49" fontId="8" fillId="5" borderId="1" xfId="0" applyNumberFormat="1" applyFont="1" applyFill="1" applyBorder="1" applyAlignment="1">
      <alignment horizontal="center" vertical="center" wrapText="1"/>
    </xf>
    <xf numFmtId="49" fontId="33" fillId="6" borderId="30" xfId="0" applyNumberFormat="1" applyFont="1" applyFill="1" applyBorder="1" applyAlignment="1">
      <alignment horizontal="left" vertical="center"/>
    </xf>
    <xf numFmtId="49" fontId="11" fillId="3" borderId="4" xfId="0" applyNumberFormat="1" applyFont="1" applyFill="1" applyBorder="1" applyAlignment="1">
      <alignment horizontal="center" wrapText="1"/>
    </xf>
    <xf numFmtId="49" fontId="12" fillId="0" borderId="151" xfId="0" applyNumberFormat="1" applyFont="1" applyBorder="1" applyAlignment="1">
      <alignment horizontal="center" vertical="center" wrapText="1"/>
    </xf>
    <xf numFmtId="49" fontId="7" fillId="0" borderId="0" xfId="0" applyNumberFormat="1" applyFont="1" applyAlignment="1">
      <alignment horizontal="center" vertical="center" wrapText="1"/>
    </xf>
    <xf numFmtId="0" fontId="13" fillId="0" borderId="151" xfId="0" applyFont="1" applyBorder="1" applyAlignment="1">
      <alignment horizontal="center" vertical="center" wrapText="1"/>
    </xf>
    <xf numFmtId="0" fontId="7" fillId="0" borderId="151" xfId="0" applyFont="1" applyBorder="1"/>
    <xf numFmtId="0" fontId="33" fillId="6" borderId="0" xfId="0" applyFont="1" applyFill="1" applyAlignment="1">
      <alignment horizontal="left" vertical="top"/>
    </xf>
    <xf numFmtId="0" fontId="43" fillId="32" borderId="164" xfId="0" applyFont="1" applyFill="1" applyBorder="1"/>
    <xf numFmtId="0" fontId="41" fillId="32" borderId="30" xfId="0" applyFont="1" applyFill="1" applyBorder="1"/>
    <xf numFmtId="0" fontId="39" fillId="32" borderId="30" xfId="0" applyFont="1" applyFill="1" applyBorder="1"/>
    <xf numFmtId="0" fontId="40" fillId="0" borderId="166" xfId="0" applyFont="1" applyBorder="1"/>
    <xf numFmtId="0" fontId="0" fillId="4" borderId="0" xfId="0" applyFill="1"/>
    <xf numFmtId="0" fontId="40" fillId="4" borderId="0" xfId="0" applyFont="1" applyFill="1"/>
    <xf numFmtId="0" fontId="0" fillId="4" borderId="167" xfId="0" applyFill="1" applyBorder="1"/>
    <xf numFmtId="0" fontId="44" fillId="3" borderId="166" xfId="0" applyFont="1" applyFill="1" applyBorder="1"/>
    <xf numFmtId="0" fontId="45" fillId="6" borderId="169" xfId="0" applyFont="1" applyFill="1" applyBorder="1"/>
    <xf numFmtId="0" fontId="45" fillId="6" borderId="173" xfId="0" applyFont="1" applyFill="1" applyBorder="1" applyAlignment="1">
      <alignment horizontal="center"/>
    </xf>
    <xf numFmtId="0" fontId="45" fillId="6" borderId="174" xfId="0" applyFont="1" applyFill="1" applyBorder="1" applyAlignment="1">
      <alignment horizontal="center"/>
    </xf>
    <xf numFmtId="0" fontId="45" fillId="6" borderId="175" xfId="0" applyFont="1" applyFill="1" applyBorder="1" applyAlignment="1">
      <alignment horizontal="center"/>
    </xf>
    <xf numFmtId="0" fontId="0" fillId="0" borderId="176" xfId="0" applyBorder="1" applyAlignment="1">
      <alignment horizontal="center"/>
    </xf>
    <xf numFmtId="0" fontId="0" fillId="0" borderId="177" xfId="0" applyBorder="1" applyAlignment="1">
      <alignment horizontal="center"/>
    </xf>
    <xf numFmtId="0" fontId="0" fillId="0" borderId="178" xfId="0" applyBorder="1" applyAlignment="1">
      <alignment horizontal="center"/>
    </xf>
    <xf numFmtId="0" fontId="45" fillId="6" borderId="182" xfId="0" applyFont="1" applyFill="1" applyBorder="1" applyAlignment="1">
      <alignment horizontal="center"/>
    </xf>
    <xf numFmtId="0" fontId="35" fillId="2" borderId="0" xfId="0" applyFont="1" applyFill="1" applyAlignment="1">
      <alignment horizontal="center" vertical="center"/>
    </xf>
    <xf numFmtId="0" fontId="35" fillId="2" borderId="0" xfId="0" applyFont="1" applyFill="1" applyAlignment="1">
      <alignment horizontal="center" vertical="center" wrapText="1"/>
    </xf>
    <xf numFmtId="0" fontId="45" fillId="3" borderId="168" xfId="0" applyFont="1" applyFill="1" applyBorder="1" applyAlignment="1">
      <alignment horizontal="center"/>
    </xf>
    <xf numFmtId="0" fontId="45" fillId="3" borderId="179" xfId="0" applyFont="1" applyFill="1" applyBorder="1" applyAlignment="1">
      <alignment horizontal="center"/>
    </xf>
    <xf numFmtId="0" fontId="45" fillId="3" borderId="180" xfId="0" applyFont="1" applyFill="1" applyBorder="1" applyAlignment="1">
      <alignment horizontal="center"/>
    </xf>
    <xf numFmtId="0" fontId="45" fillId="3" borderId="181" xfId="0" applyFont="1" applyFill="1" applyBorder="1" applyAlignment="1">
      <alignment horizontal="center"/>
    </xf>
    <xf numFmtId="0" fontId="45" fillId="3" borderId="184" xfId="0" applyFont="1" applyFill="1" applyBorder="1" applyAlignment="1">
      <alignment horizontal="center"/>
    </xf>
    <xf numFmtId="0" fontId="0" fillId="0" borderId="183" xfId="0" applyBorder="1" applyAlignment="1">
      <alignment horizontal="center"/>
    </xf>
    <xf numFmtId="0" fontId="46" fillId="6" borderId="174" xfId="0" applyFont="1" applyFill="1" applyBorder="1" applyAlignment="1">
      <alignment horizontal="center"/>
    </xf>
    <xf numFmtId="0" fontId="46" fillId="6" borderId="175" xfId="0" applyFont="1" applyFill="1" applyBorder="1" applyAlignment="1">
      <alignment horizontal="center"/>
    </xf>
    <xf numFmtId="49" fontId="49" fillId="32" borderId="1" xfId="0" applyNumberFormat="1" applyFont="1" applyFill="1" applyBorder="1" applyAlignment="1">
      <alignment horizontal="right" vertical="center"/>
    </xf>
    <xf numFmtId="0" fontId="12" fillId="0" borderId="151" xfId="1" applyFont="1" applyBorder="1" applyAlignment="1">
      <alignment vertical="center" wrapText="1"/>
    </xf>
    <xf numFmtId="0" fontId="48" fillId="3" borderId="151" xfId="0" applyFont="1" applyFill="1" applyBorder="1" applyAlignment="1">
      <alignment horizontal="center" vertical="center"/>
    </xf>
    <xf numFmtId="0" fontId="48" fillId="3" borderId="151" xfId="0" applyFont="1" applyFill="1" applyBorder="1" applyAlignment="1">
      <alignment horizontal="center" vertical="center" wrapText="1"/>
    </xf>
    <xf numFmtId="49" fontId="48" fillId="3" borderId="151" xfId="0" applyNumberFormat="1" applyFont="1" applyFill="1" applyBorder="1" applyAlignment="1">
      <alignment horizontal="center" vertical="center" wrapText="1"/>
    </xf>
    <xf numFmtId="0" fontId="48" fillId="3" borderId="151" xfId="0" applyFont="1" applyFill="1" applyBorder="1" applyAlignment="1">
      <alignment vertical="center" wrapText="1"/>
    </xf>
    <xf numFmtId="0" fontId="48" fillId="3" borderId="151" xfId="0" applyFont="1" applyFill="1" applyBorder="1" applyAlignment="1" applyProtection="1">
      <alignment horizontal="left" vertical="center" wrapText="1"/>
      <protection locked="0"/>
    </xf>
    <xf numFmtId="0" fontId="48" fillId="3" borderId="151" xfId="0" applyFont="1" applyFill="1" applyBorder="1" applyAlignment="1" applyProtection="1">
      <alignment vertical="center"/>
      <protection locked="0"/>
    </xf>
    <xf numFmtId="0" fontId="42" fillId="3" borderId="151" xfId="0" applyFont="1" applyFill="1" applyBorder="1" applyAlignment="1">
      <alignment horizontal="center"/>
    </xf>
    <xf numFmtId="0" fontId="48" fillId="3" borderId="151" xfId="0" applyFont="1" applyFill="1" applyBorder="1"/>
    <xf numFmtId="0" fontId="37" fillId="0" borderId="151" xfId="0" applyFont="1" applyBorder="1" applyAlignment="1">
      <alignment horizontal="center" vertical="center" wrapText="1"/>
    </xf>
    <xf numFmtId="0" fontId="53" fillId="2" borderId="0" xfId="0" applyFont="1" applyFill="1" applyAlignment="1">
      <alignment horizontal="center" vertical="center"/>
    </xf>
    <xf numFmtId="0" fontId="53" fillId="2" borderId="0" xfId="0" applyFont="1" applyFill="1" applyAlignment="1">
      <alignment horizontal="center" vertical="center" wrapText="1"/>
    </xf>
    <xf numFmtId="0" fontId="53" fillId="2" borderId="0" xfId="0" applyFont="1" applyFill="1" applyAlignment="1">
      <alignment horizontal="center" vertical="center" textRotation="90"/>
    </xf>
    <xf numFmtId="1" fontId="54" fillId="31" borderId="1" xfId="0" applyNumberFormat="1" applyFont="1" applyFill="1" applyBorder="1"/>
    <xf numFmtId="0" fontId="55" fillId="31" borderId="1" xfId="0" applyFont="1" applyFill="1" applyBorder="1" applyAlignment="1">
      <alignment horizontal="center"/>
    </xf>
    <xf numFmtId="0" fontId="53" fillId="31" borderId="1" xfId="0" applyFont="1" applyFill="1" applyBorder="1" applyAlignment="1">
      <alignment horizontal="center"/>
    </xf>
    <xf numFmtId="0" fontId="13" fillId="0" borderId="151" xfId="0" applyFont="1" applyBorder="1" applyAlignment="1">
      <alignment vertical="center" wrapText="1"/>
    </xf>
    <xf numFmtId="0" fontId="0" fillId="0" borderId="166" xfId="0" applyBorder="1"/>
    <xf numFmtId="0" fontId="13" fillId="0" borderId="151" xfId="0" applyFont="1" applyBorder="1" applyAlignment="1">
      <alignment horizontal="center" vertical="center"/>
    </xf>
    <xf numFmtId="0" fontId="40" fillId="6" borderId="0" xfId="0" applyFont="1" applyFill="1"/>
    <xf numFmtId="0" fontId="40" fillId="6" borderId="4" xfId="0" applyFont="1" applyFill="1" applyBorder="1"/>
    <xf numFmtId="0" fontId="12" fillId="31" borderId="151" xfId="0" applyFont="1" applyFill="1" applyBorder="1" applyAlignment="1" applyProtection="1">
      <alignment horizontal="left" vertical="center" wrapText="1"/>
      <protection locked="0"/>
    </xf>
    <xf numFmtId="0" fontId="12" fillId="31" borderId="151" xfId="0" applyFont="1" applyFill="1" applyBorder="1" applyAlignment="1" applyProtection="1">
      <alignment horizontal="center" vertical="center" wrapText="1"/>
      <protection locked="0"/>
    </xf>
    <xf numFmtId="0" fontId="4" fillId="31" borderId="151" xfId="0" applyFont="1" applyFill="1" applyBorder="1" applyProtection="1">
      <protection locked="0"/>
    </xf>
    <xf numFmtId="0" fontId="0" fillId="31" borderId="151" xfId="0" applyFill="1" applyBorder="1" applyProtection="1">
      <protection locked="0"/>
    </xf>
    <xf numFmtId="0" fontId="3" fillId="6" borderId="1" xfId="0" applyFont="1" applyFill="1" applyBorder="1" applyAlignment="1" applyProtection="1">
      <alignment horizontal="center" vertical="center"/>
      <protection locked="0"/>
    </xf>
    <xf numFmtId="0" fontId="3" fillId="31" borderId="1" xfId="0" applyFont="1" applyFill="1" applyBorder="1" applyAlignment="1" applyProtection="1">
      <alignment horizontal="center" vertical="center"/>
      <protection locked="0"/>
    </xf>
    <xf numFmtId="0" fontId="58" fillId="0" borderId="0" xfId="0" applyFont="1" applyAlignment="1">
      <alignment wrapText="1"/>
    </xf>
    <xf numFmtId="0" fontId="42" fillId="0" borderId="0" xfId="0" applyFont="1"/>
    <xf numFmtId="0" fontId="13" fillId="0" borderId="189" xfId="0" applyFont="1" applyBorder="1" applyAlignment="1">
      <alignment horizontal="center" vertical="center" wrapText="1"/>
    </xf>
    <xf numFmtId="0" fontId="47" fillId="0" borderId="151" xfId="0" applyFont="1" applyBorder="1" applyAlignment="1">
      <alignment horizontal="center" vertical="center" wrapText="1"/>
    </xf>
    <xf numFmtId="0" fontId="37" fillId="0" borderId="189" xfId="0" applyFont="1" applyBorder="1" applyAlignment="1">
      <alignment horizontal="center" vertical="center" wrapText="1"/>
    </xf>
    <xf numFmtId="0" fontId="37" fillId="0" borderId="151" xfId="0" applyFont="1" applyBorder="1" applyAlignment="1">
      <alignment vertical="center" wrapText="1"/>
    </xf>
    <xf numFmtId="0" fontId="47" fillId="0" borderId="151" xfId="0" applyFont="1" applyBorder="1" applyAlignment="1">
      <alignment horizontal="center" vertical="center"/>
    </xf>
    <xf numFmtId="0" fontId="37" fillId="33" borderId="189" xfId="0" applyFont="1" applyFill="1" applyBorder="1" applyAlignment="1">
      <alignment horizontal="center" vertical="center" wrapText="1"/>
    </xf>
    <xf numFmtId="0" fontId="37" fillId="34" borderId="151" xfId="0" applyFont="1" applyFill="1" applyBorder="1" applyAlignment="1">
      <alignment vertical="center" wrapText="1"/>
    </xf>
    <xf numFmtId="0" fontId="13" fillId="33" borderId="189" xfId="0" applyFont="1" applyFill="1" applyBorder="1" applyAlignment="1">
      <alignment horizontal="center" vertical="center" wrapText="1"/>
    </xf>
    <xf numFmtId="0" fontId="13" fillId="0" borderId="189" xfId="0" applyFont="1" applyBorder="1" applyAlignment="1">
      <alignment vertical="center" wrapText="1"/>
    </xf>
    <xf numFmtId="0" fontId="47" fillId="0" borderId="0" xfId="0" applyFont="1" applyAlignment="1">
      <alignment horizontal="center" vertical="center" wrapText="1"/>
    </xf>
    <xf numFmtId="0" fontId="59" fillId="0" borderId="0" xfId="0" applyFont="1"/>
    <xf numFmtId="0" fontId="13" fillId="34" borderId="151" xfId="0" applyFont="1" applyFill="1" applyBorder="1" applyAlignment="1">
      <alignment vertical="center" wrapText="1"/>
    </xf>
    <xf numFmtId="0" fontId="13" fillId="34" borderId="189" xfId="0" applyFont="1" applyFill="1" applyBorder="1" applyAlignment="1">
      <alignment vertical="center" wrapText="1"/>
    </xf>
    <xf numFmtId="0" fontId="13" fillId="0" borderId="0" xfId="0" applyFont="1" applyAlignment="1">
      <alignment horizontal="center" vertical="center" wrapText="1"/>
    </xf>
    <xf numFmtId="0" fontId="13" fillId="33" borderId="0" xfId="0" applyFont="1" applyFill="1" applyAlignment="1">
      <alignment horizontal="center" vertical="center" wrapText="1"/>
    </xf>
    <xf numFmtId="0" fontId="13" fillId="0" borderId="0" xfId="0" applyFont="1" applyAlignment="1">
      <alignment vertical="center" wrapText="1"/>
    </xf>
    <xf numFmtId="0" fontId="60" fillId="0" borderId="151" xfId="0" applyFont="1" applyBorder="1" applyAlignment="1">
      <alignment horizontal="center" vertical="center"/>
    </xf>
    <xf numFmtId="0" fontId="61" fillId="35" borderId="189" xfId="0" applyFont="1" applyFill="1" applyBorder="1" applyAlignment="1">
      <alignment horizontal="center" vertical="center" wrapText="1"/>
    </xf>
    <xf numFmtId="0" fontId="61" fillId="0" borderId="151" xfId="0" applyFont="1" applyBorder="1" applyAlignment="1">
      <alignment vertical="center" wrapText="1"/>
    </xf>
    <xf numFmtId="0" fontId="37" fillId="0" borderId="189" xfId="0" applyFont="1" applyBorder="1" applyAlignment="1">
      <alignment vertical="center" wrapText="1"/>
    </xf>
    <xf numFmtId="0" fontId="61" fillId="0" borderId="189" xfId="0" applyFont="1" applyBorder="1" applyAlignment="1">
      <alignment horizontal="center" vertical="center" wrapText="1"/>
    </xf>
    <xf numFmtId="0" fontId="61" fillId="34" borderId="151" xfId="0" applyFont="1" applyFill="1" applyBorder="1" applyAlignment="1">
      <alignment vertical="center" wrapText="1"/>
    </xf>
    <xf numFmtId="0" fontId="61" fillId="0" borderId="151" xfId="0" applyFont="1" applyBorder="1" applyAlignment="1">
      <alignment horizontal="center" vertical="center" wrapText="1"/>
    </xf>
    <xf numFmtId="0" fontId="61" fillId="0" borderId="0" xfId="0" applyFont="1" applyAlignment="1">
      <alignment horizontal="center" vertical="center" wrapText="1"/>
    </xf>
    <xf numFmtId="0" fontId="61" fillId="0" borderId="0" xfId="0" applyFont="1" applyAlignment="1">
      <alignment vertical="center" wrapText="1"/>
    </xf>
    <xf numFmtId="0" fontId="13" fillId="36" borderId="151" xfId="0" applyFont="1" applyFill="1" applyBorder="1" applyAlignment="1">
      <alignment vertical="center" wrapText="1"/>
    </xf>
    <xf numFmtId="0" fontId="60" fillId="0" borderId="0" xfId="0" applyFont="1" applyAlignment="1">
      <alignment horizontal="center" vertical="center"/>
    </xf>
    <xf numFmtId="0" fontId="61" fillId="37" borderId="189" xfId="0" applyFont="1" applyFill="1" applyBorder="1" applyAlignment="1">
      <alignment horizontal="center" vertical="center" wrapText="1"/>
    </xf>
    <xf numFmtId="0" fontId="61" fillId="0" borderId="189" xfId="0" applyFont="1" applyBorder="1" applyAlignment="1">
      <alignment vertical="center" wrapText="1"/>
    </xf>
    <xf numFmtId="0" fontId="61" fillId="37" borderId="0" xfId="0" applyFont="1" applyFill="1" applyAlignment="1">
      <alignment horizontal="center" vertical="center" wrapText="1"/>
    </xf>
    <xf numFmtId="0" fontId="37" fillId="35" borderId="189" xfId="0" applyFont="1" applyFill="1" applyBorder="1" applyAlignment="1">
      <alignment horizontal="center" vertical="center" wrapText="1"/>
    </xf>
    <xf numFmtId="0" fontId="60" fillId="37" borderId="151" xfId="0" applyFont="1" applyFill="1" applyBorder="1" applyAlignment="1">
      <alignment horizontal="center" vertical="center"/>
    </xf>
    <xf numFmtId="0" fontId="64" fillId="0" borderId="151" xfId="1" applyFont="1" applyBorder="1" applyAlignment="1">
      <alignment vertical="center" wrapText="1"/>
    </xf>
    <xf numFmtId="16" fontId="0" fillId="0" borderId="0" xfId="0" applyNumberFormat="1"/>
    <xf numFmtId="0" fontId="12" fillId="31" borderId="0" xfId="0" applyFont="1" applyFill="1" applyAlignment="1" applyProtection="1">
      <alignment horizontal="left" vertical="center" wrapText="1"/>
      <protection locked="0"/>
    </xf>
    <xf numFmtId="0" fontId="52" fillId="31" borderId="0" xfId="0" applyFont="1" applyFill="1" applyProtection="1">
      <protection locked="0"/>
    </xf>
    <xf numFmtId="0" fontId="12" fillId="31" borderId="0" xfId="0" applyFont="1" applyFill="1" applyAlignment="1" applyProtection="1">
      <alignment horizontal="center" vertical="center" wrapText="1"/>
      <protection locked="0"/>
    </xf>
    <xf numFmtId="0" fontId="0" fillId="38" borderId="0" xfId="0" applyFill="1"/>
    <xf numFmtId="0" fontId="67" fillId="38" borderId="0" xfId="0" applyFont="1" applyFill="1"/>
    <xf numFmtId="0" fontId="0" fillId="38" borderId="0" xfId="0" applyFill="1" applyAlignment="1">
      <alignment horizontal="right"/>
    </xf>
    <xf numFmtId="0" fontId="0" fillId="38" borderId="0" xfId="0" quotePrefix="1" applyFill="1" applyAlignment="1">
      <alignment horizontal="right"/>
    </xf>
    <xf numFmtId="0" fontId="0" fillId="0" borderId="0" xfId="0" applyAlignment="1">
      <alignment horizontal="right"/>
    </xf>
    <xf numFmtId="0" fontId="10" fillId="3" borderId="4" xfId="0" applyFont="1" applyFill="1" applyBorder="1" applyAlignment="1">
      <alignment horizontal="left" vertical="center" wrapText="1"/>
    </xf>
    <xf numFmtId="0" fontId="40" fillId="6" borderId="0" xfId="0" applyFont="1" applyFill="1" applyAlignment="1">
      <alignment wrapText="1"/>
    </xf>
    <xf numFmtId="0" fontId="40" fillId="0" borderId="0" xfId="0" applyFont="1" applyAlignment="1">
      <alignment wrapText="1"/>
    </xf>
    <xf numFmtId="0" fontId="0" fillId="0" borderId="0" xfId="0" applyAlignment="1">
      <alignment wrapText="1"/>
    </xf>
    <xf numFmtId="0" fontId="14" fillId="0" borderId="191" xfId="0" applyFont="1" applyBorder="1" applyProtection="1">
      <protection locked="0"/>
    </xf>
    <xf numFmtId="0" fontId="45" fillId="6" borderId="195" xfId="0" applyFont="1" applyFill="1" applyBorder="1" applyAlignment="1">
      <alignment horizontal="center"/>
    </xf>
    <xf numFmtId="0" fontId="45" fillId="6" borderId="196" xfId="0" applyFont="1" applyFill="1" applyBorder="1" applyAlignment="1">
      <alignment horizontal="center"/>
    </xf>
    <xf numFmtId="0" fontId="45" fillId="6" borderId="197" xfId="0" applyFont="1" applyFill="1" applyBorder="1" applyAlignment="1">
      <alignment horizontal="center"/>
    </xf>
    <xf numFmtId="0" fontId="47" fillId="6" borderId="198" xfId="0" applyFont="1" applyFill="1" applyBorder="1" applyAlignment="1">
      <alignment horizontal="center"/>
    </xf>
    <xf numFmtId="0" fontId="3" fillId="6" borderId="1" xfId="0" applyFont="1" applyFill="1" applyBorder="1" applyAlignment="1">
      <alignment horizontal="center" vertical="center"/>
    </xf>
    <xf numFmtId="0" fontId="3" fillId="0" borderId="0" xfId="0" applyFont="1" applyAlignment="1">
      <alignment horizontal="center" vertical="center"/>
    </xf>
    <xf numFmtId="0" fontId="65" fillId="6" borderId="0" xfId="0" applyFont="1" applyFill="1" applyAlignment="1">
      <alignment horizontal="left" vertical="top"/>
    </xf>
    <xf numFmtId="0" fontId="56" fillId="6" borderId="0" xfId="0" applyFont="1" applyFill="1" applyAlignment="1">
      <alignment horizontal="left" vertical="center"/>
    </xf>
    <xf numFmtId="0" fontId="57" fillId="6" borderId="30" xfId="0" applyFont="1" applyFill="1" applyBorder="1" applyAlignment="1">
      <alignment horizontal="left" vertical="center"/>
    </xf>
    <xf numFmtId="0" fontId="68" fillId="4" borderId="30" xfId="0" applyFont="1" applyFill="1" applyBorder="1" applyAlignment="1">
      <alignment horizontal="left" vertical="center"/>
    </xf>
    <xf numFmtId="0" fontId="3" fillId="31" borderId="1" xfId="0" applyFont="1" applyFill="1" applyBorder="1" applyAlignment="1">
      <alignment horizontal="center" vertical="center"/>
    </xf>
    <xf numFmtId="0" fontId="4" fillId="0" borderId="0" xfId="0" applyFont="1"/>
    <xf numFmtId="0" fontId="12" fillId="0" borderId="151" xfId="0" applyFont="1" applyBorder="1" applyAlignment="1">
      <alignment vertical="center" wrapText="1"/>
    </xf>
    <xf numFmtId="0" fontId="4" fillId="0" borderId="191" xfId="0" applyFont="1" applyBorder="1"/>
    <xf numFmtId="0" fontId="70" fillId="0" borderId="151" xfId="0" applyFont="1" applyBorder="1" applyAlignment="1">
      <alignment vertical="center" wrapText="1"/>
    </xf>
    <xf numFmtId="0" fontId="12" fillId="30" borderId="151" xfId="0" applyFont="1" applyFill="1" applyBorder="1" applyAlignment="1">
      <alignment horizontal="center" vertical="center" wrapText="1"/>
    </xf>
    <xf numFmtId="0" fontId="14" fillId="0" borderId="191" xfId="0" applyFont="1" applyBorder="1"/>
    <xf numFmtId="0" fontId="13" fillId="0" borderId="151" xfId="1" applyFont="1" applyBorder="1" applyAlignment="1">
      <alignment vertical="center" wrapText="1"/>
    </xf>
    <xf numFmtId="0" fontId="7" fillId="0" borderId="191" xfId="0" applyFont="1" applyBorder="1"/>
    <xf numFmtId="0" fontId="4" fillId="4" borderId="0" xfId="0" applyFont="1" applyFill="1"/>
    <xf numFmtId="0" fontId="69" fillId="0" borderId="151" xfId="0" applyFont="1" applyBorder="1" applyAlignment="1">
      <alignment vertical="center" wrapText="1"/>
    </xf>
    <xf numFmtId="0" fontId="4" fillId="0" borderId="151" xfId="0" applyFont="1" applyBorder="1"/>
    <xf numFmtId="0" fontId="48" fillId="3" borderId="151" xfId="0" applyFont="1" applyFill="1" applyBorder="1" applyAlignment="1">
      <alignment horizontal="left" vertical="center" wrapText="1"/>
    </xf>
    <xf numFmtId="0" fontId="48" fillId="3" borderId="151" xfId="0" applyFont="1" applyFill="1" applyBorder="1" applyAlignment="1">
      <alignment vertical="center"/>
    </xf>
    <xf numFmtId="0" fontId="7" fillId="0" borderId="0" xfId="0" applyFont="1" applyAlignment="1">
      <alignment horizontal="left" vertical="center" wrapText="1"/>
    </xf>
    <xf numFmtId="0" fontId="7" fillId="0" borderId="0" xfId="0" applyFont="1" applyAlignment="1">
      <alignment vertical="center"/>
    </xf>
    <xf numFmtId="0" fontId="56" fillId="31" borderId="1" xfId="0" applyFont="1" applyFill="1" applyBorder="1" applyAlignment="1" applyProtection="1">
      <alignment horizontal="left" vertical="center"/>
      <protection locked="0"/>
    </xf>
    <xf numFmtId="0" fontId="3" fillId="6" borderId="1" xfId="0" applyFont="1" applyFill="1" applyBorder="1" applyAlignment="1">
      <alignment horizontal="center" vertical="top"/>
    </xf>
    <xf numFmtId="0" fontId="3" fillId="31" borderId="1" xfId="0" applyFont="1" applyFill="1" applyBorder="1" applyAlignment="1">
      <alignment horizontal="center" vertical="top"/>
    </xf>
    <xf numFmtId="0" fontId="11" fillId="3" borderId="4" xfId="0" applyFont="1" applyFill="1" applyBorder="1" applyAlignment="1">
      <alignment horizontal="center" vertical="top" wrapText="1"/>
    </xf>
    <xf numFmtId="0" fontId="14" fillId="0" borderId="191" xfId="0" applyFont="1" applyBorder="1" applyAlignment="1">
      <alignment vertical="top" wrapText="1"/>
    </xf>
    <xf numFmtId="0" fontId="14" fillId="0" borderId="191" xfId="0" applyFont="1" applyBorder="1" applyAlignment="1">
      <alignment wrapText="1"/>
    </xf>
    <xf numFmtId="0" fontId="7" fillId="0" borderId="0" xfId="0" applyFont="1" applyAlignment="1">
      <alignment vertical="top"/>
    </xf>
    <xf numFmtId="0" fontId="51" fillId="31" borderId="185" xfId="0" applyFont="1" applyFill="1" applyBorder="1" applyAlignment="1" applyProtection="1">
      <alignment horizontal="right" vertical="center"/>
      <protection locked="0"/>
    </xf>
    <xf numFmtId="0" fontId="0" fillId="0" borderId="186" xfId="0" applyBorder="1" applyAlignment="1" applyProtection="1">
      <alignment horizontal="right" vertical="center"/>
      <protection locked="0"/>
    </xf>
    <xf numFmtId="0" fontId="0" fillId="0" borderId="2" xfId="0" applyBorder="1" applyAlignment="1" applyProtection="1">
      <alignment horizontal="right" vertical="center"/>
      <protection locked="0"/>
    </xf>
    <xf numFmtId="0" fontId="44" fillId="3" borderId="170" xfId="0" applyFont="1" applyFill="1" applyBorder="1" applyAlignment="1">
      <alignment horizontal="center" wrapText="1"/>
    </xf>
    <xf numFmtId="0" fontId="0" fillId="0" borderId="171" xfId="0" applyBorder="1" applyAlignment="1">
      <alignment horizontal="center" wrapText="1"/>
    </xf>
    <xf numFmtId="0" fontId="0" fillId="0" borderId="172" xfId="0" applyBorder="1" applyAlignment="1">
      <alignment horizontal="center" wrapText="1"/>
    </xf>
    <xf numFmtId="0" fontId="44" fillId="3" borderId="192" xfId="0" applyFont="1" applyFill="1" applyBorder="1" applyAlignment="1">
      <alignment horizontal="center" wrapText="1"/>
    </xf>
    <xf numFmtId="0" fontId="0" fillId="0" borderId="193" xfId="0" applyBorder="1" applyAlignment="1">
      <alignment horizontal="center" wrapText="1"/>
    </xf>
    <xf numFmtId="0" fontId="0" fillId="0" borderId="194" xfId="0" applyBorder="1" applyAlignment="1">
      <alignment horizontal="center" wrapText="1"/>
    </xf>
    <xf numFmtId="0" fontId="0" fillId="0" borderId="191" xfId="0" applyBorder="1" applyAlignment="1">
      <alignment horizontal="center" wrapText="1"/>
    </xf>
    <xf numFmtId="0" fontId="50" fillId="32" borderId="30" xfId="0" applyFont="1" applyFill="1" applyBorder="1" applyAlignment="1">
      <alignment horizontal="right"/>
    </xf>
    <xf numFmtId="0" fontId="42" fillId="0" borderId="30" xfId="0" applyFont="1" applyBorder="1" applyAlignment="1">
      <alignment horizontal="right"/>
    </xf>
    <xf numFmtId="0" fontId="42" fillId="0" borderId="165" xfId="0" applyFont="1" applyBorder="1" applyAlignment="1">
      <alignment horizontal="right"/>
    </xf>
    <xf numFmtId="0" fontId="70" fillId="4" borderId="156" xfId="0" applyFont="1" applyFill="1" applyBorder="1" applyAlignment="1">
      <alignment horizontal="left" vertical="top"/>
    </xf>
    <xf numFmtId="0" fontId="12" fillId="4" borderId="157" xfId="0" applyFont="1" applyFill="1" applyBorder="1" applyAlignment="1">
      <alignment horizontal="center" vertical="center"/>
    </xf>
    <xf numFmtId="0" fontId="12" fillId="4" borderId="158" xfId="0" applyFont="1" applyFill="1" applyBorder="1" applyAlignment="1">
      <alignment horizontal="center" vertical="center"/>
    </xf>
    <xf numFmtId="0" fontId="13" fillId="0" borderId="0" xfId="0" applyFont="1"/>
    <xf numFmtId="0" fontId="70" fillId="4" borderId="159" xfId="0" applyFont="1" applyFill="1" applyBorder="1" applyAlignment="1">
      <alignment horizontal="left" vertical="top"/>
    </xf>
    <xf numFmtId="0" fontId="70" fillId="4" borderId="0" xfId="0" applyFont="1" applyFill="1" applyAlignment="1">
      <alignment horizontal="center" vertical="center"/>
    </xf>
    <xf numFmtId="0" fontId="70" fillId="4" borderId="160" xfId="0" applyFont="1" applyFill="1" applyBorder="1" applyAlignment="1">
      <alignment horizontal="center" vertical="center"/>
    </xf>
    <xf numFmtId="0" fontId="12" fillId="4" borderId="159" xfId="0" applyFont="1" applyFill="1" applyBorder="1" applyAlignment="1">
      <alignment horizontal="left" vertical="top" wrapText="1"/>
    </xf>
    <xf numFmtId="0" fontId="13" fillId="0" borderId="0" xfId="0" applyFont="1" applyAlignment="1">
      <alignment wrapText="1"/>
    </xf>
    <xf numFmtId="0" fontId="13" fillId="0" borderId="160" xfId="0" applyFont="1" applyBorder="1" applyAlignment="1">
      <alignment wrapText="1"/>
    </xf>
    <xf numFmtId="0" fontId="13" fillId="0" borderId="159" xfId="0" applyFont="1" applyBorder="1" applyAlignment="1">
      <alignment wrapText="1"/>
    </xf>
    <xf numFmtId="0" fontId="13" fillId="0" borderId="161" xfId="0" applyFont="1" applyBorder="1" applyAlignment="1">
      <alignment wrapText="1"/>
    </xf>
    <xf numFmtId="0" fontId="13" fillId="0" borderId="162" xfId="0" applyFont="1" applyBorder="1" applyAlignment="1">
      <alignment wrapText="1"/>
    </xf>
    <xf numFmtId="0" fontId="13" fillId="0" borderId="163" xfId="0" applyFont="1" applyBorder="1" applyAlignment="1">
      <alignment wrapText="1"/>
    </xf>
    <xf numFmtId="0" fontId="69" fillId="6" borderId="185" xfId="0" applyFont="1" applyFill="1" applyBorder="1"/>
    <xf numFmtId="0" fontId="69" fillId="6" borderId="185" xfId="0" applyFont="1" applyFill="1" applyBorder="1"/>
    <xf numFmtId="0" fontId="13" fillId="0" borderId="186" xfId="0" applyFont="1" applyBorder="1"/>
    <xf numFmtId="0" fontId="13" fillId="0" borderId="2" xfId="0" applyFont="1" applyBorder="1"/>
    <xf numFmtId="0" fontId="69" fillId="0" borderId="164" xfId="0" applyFont="1" applyBorder="1"/>
    <xf numFmtId="0" fontId="13" fillId="0" borderId="167" xfId="0" applyFont="1" applyBorder="1" applyAlignment="1">
      <alignment wrapText="1"/>
    </xf>
    <xf numFmtId="0" fontId="69" fillId="0" borderId="166" xfId="0" applyFont="1" applyBorder="1"/>
    <xf numFmtId="0" fontId="13" fillId="0" borderId="0" xfId="0" applyFont="1" applyAlignment="1">
      <alignment horizontal="left" wrapText="1"/>
    </xf>
    <xf numFmtId="0" fontId="13" fillId="0" borderId="167" xfId="0" applyFont="1" applyBorder="1" applyAlignment="1">
      <alignment horizontal="left" wrapText="1"/>
    </xf>
    <xf numFmtId="0" fontId="69" fillId="4" borderId="187" xfId="0" applyFont="1" applyFill="1" applyBorder="1"/>
    <xf numFmtId="0" fontId="13" fillId="4" borderId="190" xfId="0" applyFont="1" applyFill="1" applyBorder="1" applyAlignment="1">
      <alignment wrapText="1"/>
    </xf>
    <xf numFmtId="0" fontId="13" fillId="4" borderId="190" xfId="0" applyFont="1" applyFill="1" applyBorder="1"/>
    <xf numFmtId="0" fontId="13" fillId="4" borderId="188" xfId="0" applyFont="1" applyFill="1" applyBorder="1"/>
  </cellXfs>
  <cellStyles count="2776">
    <cellStyle name="20% - Accent1 2" xfId="4" xr:uid="{00000000-0005-0000-0000-000000000000}"/>
    <cellStyle name="20% - Accent2 2" xfId="5" xr:uid="{00000000-0005-0000-0000-000001000000}"/>
    <cellStyle name="20% - Accent3 2" xfId="6" xr:uid="{00000000-0005-0000-0000-000002000000}"/>
    <cellStyle name="20% - Accent4 2" xfId="7" xr:uid="{00000000-0005-0000-0000-000003000000}"/>
    <cellStyle name="20% - Accent5 2" xfId="8" xr:uid="{00000000-0005-0000-0000-000004000000}"/>
    <cellStyle name="20% - Accent6 2" xfId="9" xr:uid="{00000000-0005-0000-0000-000005000000}"/>
    <cellStyle name="40% - Accent1 2" xfId="10" xr:uid="{00000000-0005-0000-0000-000006000000}"/>
    <cellStyle name="40% - Accent2 2" xfId="11" xr:uid="{00000000-0005-0000-0000-000007000000}"/>
    <cellStyle name="40% - Accent3 2" xfId="12" xr:uid="{00000000-0005-0000-0000-000008000000}"/>
    <cellStyle name="40% - Accent4 2" xfId="13" xr:uid="{00000000-0005-0000-0000-000009000000}"/>
    <cellStyle name="40% - Accent5 2" xfId="14" xr:uid="{00000000-0005-0000-0000-00000A000000}"/>
    <cellStyle name="40% - Accent6 2" xfId="15" xr:uid="{00000000-0005-0000-0000-00000B000000}"/>
    <cellStyle name="60% - Accent1 2" xfId="16" xr:uid="{00000000-0005-0000-0000-00000C000000}"/>
    <cellStyle name="60% - Accent2 2" xfId="17" xr:uid="{00000000-0005-0000-0000-00000D000000}"/>
    <cellStyle name="60% - Accent3 2" xfId="18" xr:uid="{00000000-0005-0000-0000-00000E000000}"/>
    <cellStyle name="60% - Accent4 2" xfId="19" xr:uid="{00000000-0005-0000-0000-00000F000000}"/>
    <cellStyle name="60% - Accent5 2" xfId="20" xr:uid="{00000000-0005-0000-0000-000010000000}"/>
    <cellStyle name="60% - Accent6 2" xfId="21" xr:uid="{00000000-0005-0000-0000-000011000000}"/>
    <cellStyle name="Accent1 2" xfId="22" xr:uid="{00000000-0005-0000-0000-000012000000}"/>
    <cellStyle name="Accent2 2" xfId="23" xr:uid="{00000000-0005-0000-0000-000013000000}"/>
    <cellStyle name="Accent3 2" xfId="24" xr:uid="{00000000-0005-0000-0000-000014000000}"/>
    <cellStyle name="Accent4 2" xfId="25" xr:uid="{00000000-0005-0000-0000-000015000000}"/>
    <cellStyle name="Accent5 2" xfId="26" xr:uid="{00000000-0005-0000-0000-000016000000}"/>
    <cellStyle name="Accent6 2" xfId="27" xr:uid="{00000000-0005-0000-0000-000017000000}"/>
    <cellStyle name="Bad 2" xfId="28" xr:uid="{00000000-0005-0000-0000-000018000000}"/>
    <cellStyle name="Calculation 10" xfId="93" xr:uid="{00000000-0005-0000-0000-000019000000}"/>
    <cellStyle name="Calculation 10 10" xfId="838" xr:uid="{00000000-0005-0000-0000-00001A000000}"/>
    <cellStyle name="Calculation 10 11" xfId="918" xr:uid="{00000000-0005-0000-0000-00001B000000}"/>
    <cellStyle name="Calculation 10 12" xfId="1002" xr:uid="{00000000-0005-0000-0000-00001C000000}"/>
    <cellStyle name="Calculation 10 13" xfId="1080" xr:uid="{00000000-0005-0000-0000-00001D000000}"/>
    <cellStyle name="Calculation 10 14" xfId="1159" xr:uid="{00000000-0005-0000-0000-00001E000000}"/>
    <cellStyle name="Calculation 10 15" xfId="1234" xr:uid="{00000000-0005-0000-0000-00001F000000}"/>
    <cellStyle name="Calculation 10 16" xfId="1312" xr:uid="{00000000-0005-0000-0000-000020000000}"/>
    <cellStyle name="Calculation 10 17" xfId="1393" xr:uid="{00000000-0005-0000-0000-000021000000}"/>
    <cellStyle name="Calculation 10 18" xfId="1471" xr:uid="{00000000-0005-0000-0000-000022000000}"/>
    <cellStyle name="Calculation 10 19" xfId="1550" xr:uid="{00000000-0005-0000-0000-000023000000}"/>
    <cellStyle name="Calculation 10 2" xfId="223" xr:uid="{00000000-0005-0000-0000-000024000000}"/>
    <cellStyle name="Calculation 10 20" xfId="1628" xr:uid="{00000000-0005-0000-0000-000025000000}"/>
    <cellStyle name="Calculation 10 21" xfId="1700" xr:uid="{00000000-0005-0000-0000-000026000000}"/>
    <cellStyle name="Calculation 10 22" xfId="1773" xr:uid="{00000000-0005-0000-0000-000027000000}"/>
    <cellStyle name="Calculation 10 23" xfId="1901" xr:uid="{00000000-0005-0000-0000-000028000000}"/>
    <cellStyle name="Calculation 10 24" xfId="2007" xr:uid="{00000000-0005-0000-0000-000029000000}"/>
    <cellStyle name="Calculation 10 25" xfId="2099" xr:uid="{00000000-0005-0000-0000-00002A000000}"/>
    <cellStyle name="Calculation 10 26" xfId="2203" xr:uid="{00000000-0005-0000-0000-00002B000000}"/>
    <cellStyle name="Calculation 10 27" xfId="2239" xr:uid="{00000000-0005-0000-0000-00002C000000}"/>
    <cellStyle name="Calculation 10 28" xfId="2246" xr:uid="{00000000-0005-0000-0000-00002D000000}"/>
    <cellStyle name="Calculation 10 29" xfId="2449" xr:uid="{00000000-0005-0000-0000-00002E000000}"/>
    <cellStyle name="Calculation 10 3" xfId="271" xr:uid="{00000000-0005-0000-0000-00002F000000}"/>
    <cellStyle name="Calculation 10 30" xfId="2529" xr:uid="{00000000-0005-0000-0000-000030000000}"/>
    <cellStyle name="Calculation 10 31" xfId="2610" xr:uid="{00000000-0005-0000-0000-000031000000}"/>
    <cellStyle name="Calculation 10 32" xfId="2346" xr:uid="{00000000-0005-0000-0000-000032000000}"/>
    <cellStyle name="Calculation 10 33" xfId="2735" xr:uid="{00000000-0005-0000-0000-000033000000}"/>
    <cellStyle name="Calculation 10 4" xfId="42" xr:uid="{00000000-0005-0000-0000-000034000000}"/>
    <cellStyle name="Calculation 10 5" xfId="179" xr:uid="{00000000-0005-0000-0000-000035000000}"/>
    <cellStyle name="Calculation 10 6" xfId="435" xr:uid="{00000000-0005-0000-0000-000036000000}"/>
    <cellStyle name="Calculation 10 7" xfId="598" xr:uid="{00000000-0005-0000-0000-000037000000}"/>
    <cellStyle name="Calculation 10 8" xfId="678" xr:uid="{00000000-0005-0000-0000-000038000000}"/>
    <cellStyle name="Calculation 10 9" xfId="757" xr:uid="{00000000-0005-0000-0000-000039000000}"/>
    <cellStyle name="Calculation 11" xfId="113" xr:uid="{00000000-0005-0000-0000-00003A000000}"/>
    <cellStyle name="Calculation 11 10" xfId="858" xr:uid="{00000000-0005-0000-0000-00003B000000}"/>
    <cellStyle name="Calculation 11 11" xfId="938" xr:uid="{00000000-0005-0000-0000-00003C000000}"/>
    <cellStyle name="Calculation 11 12" xfId="1021" xr:uid="{00000000-0005-0000-0000-00003D000000}"/>
    <cellStyle name="Calculation 11 13" xfId="1100" xr:uid="{00000000-0005-0000-0000-00003E000000}"/>
    <cellStyle name="Calculation 11 14" xfId="1177" xr:uid="{00000000-0005-0000-0000-00003F000000}"/>
    <cellStyle name="Calculation 11 15" xfId="1253" xr:uid="{00000000-0005-0000-0000-000040000000}"/>
    <cellStyle name="Calculation 11 16" xfId="1331" xr:uid="{00000000-0005-0000-0000-000041000000}"/>
    <cellStyle name="Calculation 11 17" xfId="1412" xr:uid="{00000000-0005-0000-0000-000042000000}"/>
    <cellStyle name="Calculation 11 18" xfId="1490" xr:uid="{00000000-0005-0000-0000-000043000000}"/>
    <cellStyle name="Calculation 11 19" xfId="1569" xr:uid="{00000000-0005-0000-0000-000044000000}"/>
    <cellStyle name="Calculation 11 2" xfId="243" xr:uid="{00000000-0005-0000-0000-000045000000}"/>
    <cellStyle name="Calculation 11 20" xfId="1646" xr:uid="{00000000-0005-0000-0000-000046000000}"/>
    <cellStyle name="Calculation 11 21" xfId="1718" xr:uid="{00000000-0005-0000-0000-000047000000}"/>
    <cellStyle name="Calculation 11 22" xfId="1791" xr:uid="{00000000-0005-0000-0000-000048000000}"/>
    <cellStyle name="Calculation 11 23" xfId="1921" xr:uid="{00000000-0005-0000-0000-000049000000}"/>
    <cellStyle name="Calculation 11 24" xfId="2026" xr:uid="{00000000-0005-0000-0000-00004A000000}"/>
    <cellStyle name="Calculation 11 25" xfId="2117" xr:uid="{00000000-0005-0000-0000-00004B000000}"/>
    <cellStyle name="Calculation 11 26" xfId="2145" xr:uid="{00000000-0005-0000-0000-00004C000000}"/>
    <cellStyle name="Calculation 11 27" xfId="2154" xr:uid="{00000000-0005-0000-0000-00004D000000}"/>
    <cellStyle name="Calculation 11 28" xfId="2388" xr:uid="{00000000-0005-0000-0000-00004E000000}"/>
    <cellStyle name="Calculation 11 29" xfId="2469" xr:uid="{00000000-0005-0000-0000-00004F000000}"/>
    <cellStyle name="Calculation 11 3" xfId="143" xr:uid="{00000000-0005-0000-0000-000050000000}"/>
    <cellStyle name="Calculation 11 30" xfId="2547" xr:uid="{00000000-0005-0000-0000-000051000000}"/>
    <cellStyle name="Calculation 11 31" xfId="2630" xr:uid="{00000000-0005-0000-0000-000052000000}"/>
    <cellStyle name="Calculation 11 32" xfId="2677" xr:uid="{00000000-0005-0000-0000-000053000000}"/>
    <cellStyle name="Calculation 11 33" xfId="2753" xr:uid="{00000000-0005-0000-0000-000054000000}"/>
    <cellStyle name="Calculation 11 4" xfId="396" xr:uid="{00000000-0005-0000-0000-000055000000}"/>
    <cellStyle name="Calculation 11 5" xfId="374" xr:uid="{00000000-0005-0000-0000-000056000000}"/>
    <cellStyle name="Calculation 11 6" xfId="558" xr:uid="{00000000-0005-0000-0000-000057000000}"/>
    <cellStyle name="Calculation 11 7" xfId="618" xr:uid="{00000000-0005-0000-0000-000058000000}"/>
    <cellStyle name="Calculation 11 8" xfId="698" xr:uid="{00000000-0005-0000-0000-000059000000}"/>
    <cellStyle name="Calculation 11 9" xfId="777" xr:uid="{00000000-0005-0000-0000-00005A000000}"/>
    <cellStyle name="Calculation 12" xfId="127" xr:uid="{00000000-0005-0000-0000-00005B000000}"/>
    <cellStyle name="Calculation 12 10" xfId="872" xr:uid="{00000000-0005-0000-0000-00005C000000}"/>
    <cellStyle name="Calculation 12 11" xfId="951" xr:uid="{00000000-0005-0000-0000-00005D000000}"/>
    <cellStyle name="Calculation 12 12" xfId="1034" xr:uid="{00000000-0005-0000-0000-00005E000000}"/>
    <cellStyle name="Calculation 12 13" xfId="1113" xr:uid="{00000000-0005-0000-0000-00005F000000}"/>
    <cellStyle name="Calculation 12 14" xfId="1190" xr:uid="{00000000-0005-0000-0000-000060000000}"/>
    <cellStyle name="Calculation 12 15" xfId="1266" xr:uid="{00000000-0005-0000-0000-000061000000}"/>
    <cellStyle name="Calculation 12 16" xfId="1344" xr:uid="{00000000-0005-0000-0000-000062000000}"/>
    <cellStyle name="Calculation 12 17" xfId="1425" xr:uid="{00000000-0005-0000-0000-000063000000}"/>
    <cellStyle name="Calculation 12 18" xfId="1503" xr:uid="{00000000-0005-0000-0000-000064000000}"/>
    <cellStyle name="Calculation 12 19" xfId="1582" xr:uid="{00000000-0005-0000-0000-000065000000}"/>
    <cellStyle name="Calculation 12 2" xfId="257" xr:uid="{00000000-0005-0000-0000-000066000000}"/>
    <cellStyle name="Calculation 12 20" xfId="1660" xr:uid="{00000000-0005-0000-0000-000067000000}"/>
    <cellStyle name="Calculation 12 21" xfId="1730" xr:uid="{00000000-0005-0000-0000-000068000000}"/>
    <cellStyle name="Calculation 12 22" xfId="1803" xr:uid="{00000000-0005-0000-0000-000069000000}"/>
    <cellStyle name="Calculation 12 23" xfId="1935" xr:uid="{00000000-0005-0000-0000-00006A000000}"/>
    <cellStyle name="Calculation 12 24" xfId="1986" xr:uid="{00000000-0005-0000-0000-00006B000000}"/>
    <cellStyle name="Calculation 12 25" xfId="2131" xr:uid="{00000000-0005-0000-0000-00006C000000}"/>
    <cellStyle name="Calculation 12 26" xfId="2146" xr:uid="{00000000-0005-0000-0000-00006D000000}"/>
    <cellStyle name="Calculation 12 27" xfId="2074" xr:uid="{00000000-0005-0000-0000-00006E000000}"/>
    <cellStyle name="Calculation 12 28" xfId="2402" xr:uid="{00000000-0005-0000-0000-00006F000000}"/>
    <cellStyle name="Calculation 12 29" xfId="2483" xr:uid="{00000000-0005-0000-0000-000070000000}"/>
    <cellStyle name="Calculation 12 3" xfId="292" xr:uid="{00000000-0005-0000-0000-000071000000}"/>
    <cellStyle name="Calculation 12 30" xfId="2560" xr:uid="{00000000-0005-0000-0000-000072000000}"/>
    <cellStyle name="Calculation 12 31" xfId="2644" xr:uid="{00000000-0005-0000-0000-000073000000}"/>
    <cellStyle name="Calculation 12 32" xfId="2586" xr:uid="{00000000-0005-0000-0000-000074000000}"/>
    <cellStyle name="Calculation 12 33" xfId="2765" xr:uid="{00000000-0005-0000-0000-000075000000}"/>
    <cellStyle name="Calculation 12 4" xfId="393" xr:uid="{00000000-0005-0000-0000-000076000000}"/>
    <cellStyle name="Calculation 12 5" xfId="199" xr:uid="{00000000-0005-0000-0000-000077000000}"/>
    <cellStyle name="Calculation 12 6" xfId="522" xr:uid="{00000000-0005-0000-0000-000078000000}"/>
    <cellStyle name="Calculation 12 7" xfId="631" xr:uid="{00000000-0005-0000-0000-000079000000}"/>
    <cellStyle name="Calculation 12 8" xfId="712" xr:uid="{00000000-0005-0000-0000-00007A000000}"/>
    <cellStyle name="Calculation 12 9" xfId="791" xr:uid="{00000000-0005-0000-0000-00007B000000}"/>
    <cellStyle name="Calculation 13" xfId="126" xr:uid="{00000000-0005-0000-0000-00007C000000}"/>
    <cellStyle name="Calculation 13 10" xfId="871" xr:uid="{00000000-0005-0000-0000-00007D000000}"/>
    <cellStyle name="Calculation 13 11" xfId="950" xr:uid="{00000000-0005-0000-0000-00007E000000}"/>
    <cellStyle name="Calculation 13 12" xfId="1033" xr:uid="{00000000-0005-0000-0000-00007F000000}"/>
    <cellStyle name="Calculation 13 13" xfId="1112" xr:uid="{00000000-0005-0000-0000-000080000000}"/>
    <cellStyle name="Calculation 13 14" xfId="1189" xr:uid="{00000000-0005-0000-0000-000081000000}"/>
    <cellStyle name="Calculation 13 15" xfId="1265" xr:uid="{00000000-0005-0000-0000-000082000000}"/>
    <cellStyle name="Calculation 13 16" xfId="1343" xr:uid="{00000000-0005-0000-0000-000083000000}"/>
    <cellStyle name="Calculation 13 17" xfId="1424" xr:uid="{00000000-0005-0000-0000-000084000000}"/>
    <cellStyle name="Calculation 13 18" xfId="1502" xr:uid="{00000000-0005-0000-0000-000085000000}"/>
    <cellStyle name="Calculation 13 19" xfId="1581" xr:uid="{00000000-0005-0000-0000-000086000000}"/>
    <cellStyle name="Calculation 13 2" xfId="256" xr:uid="{00000000-0005-0000-0000-000087000000}"/>
    <cellStyle name="Calculation 13 20" xfId="1659" xr:uid="{00000000-0005-0000-0000-000088000000}"/>
    <cellStyle name="Calculation 13 21" xfId="1729" xr:uid="{00000000-0005-0000-0000-000089000000}"/>
    <cellStyle name="Calculation 13 22" xfId="1802" xr:uid="{00000000-0005-0000-0000-00008A000000}"/>
    <cellStyle name="Calculation 13 23" xfId="1934" xr:uid="{00000000-0005-0000-0000-00008B000000}"/>
    <cellStyle name="Calculation 13 24" xfId="1844" xr:uid="{00000000-0005-0000-0000-00008C000000}"/>
    <cellStyle name="Calculation 13 25" xfId="2130" xr:uid="{00000000-0005-0000-0000-00008D000000}"/>
    <cellStyle name="Calculation 13 26" xfId="2149" xr:uid="{00000000-0005-0000-0000-00008E000000}"/>
    <cellStyle name="Calculation 13 27" xfId="2210" xr:uid="{00000000-0005-0000-0000-00008F000000}"/>
    <cellStyle name="Calculation 13 28" xfId="2401" xr:uid="{00000000-0005-0000-0000-000090000000}"/>
    <cellStyle name="Calculation 13 29" xfId="2482" xr:uid="{00000000-0005-0000-0000-000091000000}"/>
    <cellStyle name="Calculation 13 3" xfId="334" xr:uid="{00000000-0005-0000-0000-000092000000}"/>
    <cellStyle name="Calculation 13 30" xfId="2559" xr:uid="{00000000-0005-0000-0000-000093000000}"/>
    <cellStyle name="Calculation 13 31" xfId="2643" xr:uid="{00000000-0005-0000-0000-000094000000}"/>
    <cellStyle name="Calculation 13 32" xfId="2289" xr:uid="{00000000-0005-0000-0000-000095000000}"/>
    <cellStyle name="Calculation 13 33" xfId="2764" xr:uid="{00000000-0005-0000-0000-000096000000}"/>
    <cellStyle name="Calculation 13 4" xfId="397" xr:uid="{00000000-0005-0000-0000-000097000000}"/>
    <cellStyle name="Calculation 13 5" xfId="50" xr:uid="{00000000-0005-0000-0000-000098000000}"/>
    <cellStyle name="Calculation 13 6" xfId="525" xr:uid="{00000000-0005-0000-0000-000099000000}"/>
    <cellStyle name="Calculation 13 7" xfId="630" xr:uid="{00000000-0005-0000-0000-00009A000000}"/>
    <cellStyle name="Calculation 13 8" xfId="711" xr:uid="{00000000-0005-0000-0000-00009B000000}"/>
    <cellStyle name="Calculation 13 9" xfId="790" xr:uid="{00000000-0005-0000-0000-00009C000000}"/>
    <cellStyle name="Calculation 14" xfId="29" xr:uid="{00000000-0005-0000-0000-00009D000000}"/>
    <cellStyle name="Calculation 15" xfId="161" xr:uid="{00000000-0005-0000-0000-00009E000000}"/>
    <cellStyle name="Calculation 16" xfId="313" xr:uid="{00000000-0005-0000-0000-00009F000000}"/>
    <cellStyle name="Calculation 17" xfId="544" xr:uid="{00000000-0005-0000-0000-0000A0000000}"/>
    <cellStyle name="Calculation 18" xfId="515" xr:uid="{00000000-0005-0000-0000-0000A1000000}"/>
    <cellStyle name="Calculation 19" xfId="509" xr:uid="{00000000-0005-0000-0000-0000A2000000}"/>
    <cellStyle name="Calculation 2" xfId="57" xr:uid="{00000000-0005-0000-0000-0000A3000000}"/>
    <cellStyle name="Calculation 2 10" xfId="720" xr:uid="{00000000-0005-0000-0000-0000A4000000}"/>
    <cellStyle name="Calculation 2 11" xfId="803" xr:uid="{00000000-0005-0000-0000-0000A5000000}"/>
    <cellStyle name="Calculation 2 12" xfId="966" xr:uid="{00000000-0005-0000-0000-0000A6000000}"/>
    <cellStyle name="Calculation 2 13" xfId="893" xr:uid="{00000000-0005-0000-0000-0000A7000000}"/>
    <cellStyle name="Calculation 2 14" xfId="814" xr:uid="{00000000-0005-0000-0000-0000A8000000}"/>
    <cellStyle name="Calculation 2 15" xfId="1125" xr:uid="{00000000-0005-0000-0000-0000A9000000}"/>
    <cellStyle name="Calculation 2 16" xfId="978" xr:uid="{00000000-0005-0000-0000-0000AA000000}"/>
    <cellStyle name="Calculation 2 17" xfId="1358" xr:uid="{00000000-0005-0000-0000-0000AB000000}"/>
    <cellStyle name="Calculation 2 18" xfId="1306" xr:uid="{00000000-0005-0000-0000-0000AC000000}"/>
    <cellStyle name="Calculation 2 19" xfId="1517" xr:uid="{00000000-0005-0000-0000-0000AD000000}"/>
    <cellStyle name="Calculation 2 2" xfId="187" xr:uid="{00000000-0005-0000-0000-0000AE000000}"/>
    <cellStyle name="Calculation 2 20" xfId="1465" xr:uid="{00000000-0005-0000-0000-0000AF000000}"/>
    <cellStyle name="Calculation 2 21" xfId="1594" xr:uid="{00000000-0005-0000-0000-0000B0000000}"/>
    <cellStyle name="Calculation 2 22" xfId="1741" xr:uid="{00000000-0005-0000-0000-0000B1000000}"/>
    <cellStyle name="Calculation 2 23" xfId="1865" xr:uid="{00000000-0005-0000-0000-0000B2000000}"/>
    <cellStyle name="Calculation 2 24" xfId="2063" xr:uid="{00000000-0005-0000-0000-0000B3000000}"/>
    <cellStyle name="Calculation 2 25" xfId="1968" xr:uid="{00000000-0005-0000-0000-0000B4000000}"/>
    <cellStyle name="Calculation 2 26" xfId="1997" xr:uid="{00000000-0005-0000-0000-0000B5000000}"/>
    <cellStyle name="Calculation 2 27" xfId="2296" xr:uid="{00000000-0005-0000-0000-0000B6000000}"/>
    <cellStyle name="Calculation 2 28" xfId="2322" xr:uid="{00000000-0005-0000-0000-0000B7000000}"/>
    <cellStyle name="Calculation 2 29" xfId="2354" xr:uid="{00000000-0005-0000-0000-0000B8000000}"/>
    <cellStyle name="Calculation 2 3" xfId="337" xr:uid="{00000000-0005-0000-0000-0000B9000000}"/>
    <cellStyle name="Calculation 2 30" xfId="2267" xr:uid="{00000000-0005-0000-0000-0000BA000000}"/>
    <cellStyle name="Calculation 2 31" xfId="2574" xr:uid="{00000000-0005-0000-0000-0000BB000000}"/>
    <cellStyle name="Calculation 2 32" xfId="2690" xr:uid="{00000000-0005-0000-0000-0000BC000000}"/>
    <cellStyle name="Calculation 2 33" xfId="2676" xr:uid="{00000000-0005-0000-0000-0000BD000000}"/>
    <cellStyle name="Calculation 2 4" xfId="423" xr:uid="{00000000-0005-0000-0000-0000BE000000}"/>
    <cellStyle name="Calculation 2 5" xfId="472" xr:uid="{00000000-0005-0000-0000-0000BF000000}"/>
    <cellStyle name="Calculation 2 6" xfId="571" xr:uid="{00000000-0005-0000-0000-0000C0000000}"/>
    <cellStyle name="Calculation 2 7" xfId="498" xr:uid="{00000000-0005-0000-0000-0000C1000000}"/>
    <cellStyle name="Calculation 2 8" xfId="574" xr:uid="{00000000-0005-0000-0000-0000C2000000}"/>
    <cellStyle name="Calculation 2 9" xfId="723" xr:uid="{00000000-0005-0000-0000-0000C3000000}"/>
    <cellStyle name="Calculation 20" xfId="588" xr:uid="{00000000-0005-0000-0000-0000C4000000}"/>
    <cellStyle name="Calculation 21" xfId="477" xr:uid="{00000000-0005-0000-0000-0000C5000000}"/>
    <cellStyle name="Calculation 22" xfId="587" xr:uid="{00000000-0005-0000-0000-0000C6000000}"/>
    <cellStyle name="Calculation 23" xfId="1044" xr:uid="{00000000-0005-0000-0000-0000C7000000}"/>
    <cellStyle name="Calculation 24" xfId="880" xr:uid="{00000000-0005-0000-0000-0000C8000000}"/>
    <cellStyle name="Calculation 25" xfId="867" xr:uid="{00000000-0005-0000-0000-0000C9000000}"/>
    <cellStyle name="Calculation 26" xfId="1838" xr:uid="{00000000-0005-0000-0000-0000CA000000}"/>
    <cellStyle name="Calculation 27" xfId="2012" xr:uid="{00000000-0005-0000-0000-0000CB000000}"/>
    <cellStyle name="Calculation 28" xfId="1977" xr:uid="{00000000-0005-0000-0000-0000CC000000}"/>
    <cellStyle name="Calculation 29" xfId="2006" xr:uid="{00000000-0005-0000-0000-0000CD000000}"/>
    <cellStyle name="Calculation 3" xfId="67" xr:uid="{00000000-0005-0000-0000-0000CE000000}"/>
    <cellStyle name="Calculation 3 10" xfId="813" xr:uid="{00000000-0005-0000-0000-0000CF000000}"/>
    <cellStyle name="Calculation 3 11" xfId="892" xr:uid="{00000000-0005-0000-0000-0000D0000000}"/>
    <cellStyle name="Calculation 3 12" xfId="976" xr:uid="{00000000-0005-0000-0000-0000D1000000}"/>
    <cellStyle name="Calculation 3 13" xfId="1054" xr:uid="{00000000-0005-0000-0000-0000D2000000}"/>
    <cellStyle name="Calculation 3 14" xfId="1135" xr:uid="{00000000-0005-0000-0000-0000D3000000}"/>
    <cellStyle name="Calculation 3 15" xfId="1209" xr:uid="{00000000-0005-0000-0000-0000D4000000}"/>
    <cellStyle name="Calculation 3 16" xfId="1287" xr:uid="{00000000-0005-0000-0000-0000D5000000}"/>
    <cellStyle name="Calculation 3 17" xfId="1368" xr:uid="{00000000-0005-0000-0000-0000D6000000}"/>
    <cellStyle name="Calculation 3 18" xfId="1446" xr:uid="{00000000-0005-0000-0000-0000D7000000}"/>
    <cellStyle name="Calculation 3 19" xfId="1527" xr:uid="{00000000-0005-0000-0000-0000D8000000}"/>
    <cellStyle name="Calculation 3 2" xfId="197" xr:uid="{00000000-0005-0000-0000-0000D9000000}"/>
    <cellStyle name="Calculation 3 20" xfId="1604" xr:uid="{00000000-0005-0000-0000-0000DA000000}"/>
    <cellStyle name="Calculation 3 21" xfId="1678" xr:uid="{00000000-0005-0000-0000-0000DB000000}"/>
    <cellStyle name="Calculation 3 22" xfId="1751" xr:uid="{00000000-0005-0000-0000-0000DC000000}"/>
    <cellStyle name="Calculation 3 23" xfId="1875" xr:uid="{00000000-0005-0000-0000-0000DD000000}"/>
    <cellStyle name="Calculation 3 24" xfId="1964" xr:uid="{00000000-0005-0000-0000-0000DE000000}"/>
    <cellStyle name="Calculation 3 25" xfId="2073" xr:uid="{00000000-0005-0000-0000-0000DF000000}"/>
    <cellStyle name="Calculation 3 26" xfId="2169" xr:uid="{00000000-0005-0000-0000-0000E0000000}"/>
    <cellStyle name="Calculation 3 27" xfId="2158" xr:uid="{00000000-0005-0000-0000-0000E1000000}"/>
    <cellStyle name="Calculation 3 28" xfId="2259" xr:uid="{00000000-0005-0000-0000-0000E2000000}"/>
    <cellStyle name="Calculation 3 29" xfId="2424" xr:uid="{00000000-0005-0000-0000-0000E3000000}"/>
    <cellStyle name="Calculation 3 3" xfId="357" xr:uid="{00000000-0005-0000-0000-0000E4000000}"/>
    <cellStyle name="Calculation 3 30" xfId="2504" xr:uid="{00000000-0005-0000-0000-0000E5000000}"/>
    <cellStyle name="Calculation 3 31" xfId="2584" xr:uid="{00000000-0005-0000-0000-0000E6000000}"/>
    <cellStyle name="Calculation 3 32" xfId="2704" xr:uid="{00000000-0005-0000-0000-0000E7000000}"/>
    <cellStyle name="Calculation 3 33" xfId="2713" xr:uid="{00000000-0005-0000-0000-0000E8000000}"/>
    <cellStyle name="Calculation 3 4" xfId="146" xr:uid="{00000000-0005-0000-0000-0000E9000000}"/>
    <cellStyle name="Calculation 3 5" xfId="493" xr:uid="{00000000-0005-0000-0000-0000EA000000}"/>
    <cellStyle name="Calculation 3 6" xfId="445" xr:uid="{00000000-0005-0000-0000-0000EB000000}"/>
    <cellStyle name="Calculation 3 7" xfId="564" xr:uid="{00000000-0005-0000-0000-0000EC000000}"/>
    <cellStyle name="Calculation 3 8" xfId="652" xr:uid="{00000000-0005-0000-0000-0000ED000000}"/>
    <cellStyle name="Calculation 3 9" xfId="733" xr:uid="{00000000-0005-0000-0000-0000EE000000}"/>
    <cellStyle name="Calculation 30" xfId="2277" xr:uid="{00000000-0005-0000-0000-0000EF000000}"/>
    <cellStyle name="Calculation 31" xfId="2362" xr:uid="{00000000-0005-0000-0000-0000F0000000}"/>
    <cellStyle name="Calculation 32" xfId="2291" xr:uid="{00000000-0005-0000-0000-0000F1000000}"/>
    <cellStyle name="Calculation 33" xfId="2687" xr:uid="{00000000-0005-0000-0000-0000F2000000}"/>
    <cellStyle name="Calculation 34" xfId="2656" xr:uid="{00000000-0005-0000-0000-0000F3000000}"/>
    <cellStyle name="Calculation 4" xfId="58" xr:uid="{00000000-0005-0000-0000-0000F4000000}"/>
    <cellStyle name="Calculation 4 10" xfId="804" xr:uid="{00000000-0005-0000-0000-0000F5000000}"/>
    <cellStyle name="Calculation 4 11" xfId="496" xr:uid="{00000000-0005-0000-0000-0000F6000000}"/>
    <cellStyle name="Calculation 4 12" xfId="967" xr:uid="{00000000-0005-0000-0000-0000F7000000}"/>
    <cellStyle name="Calculation 4 13" xfId="911" xr:uid="{00000000-0005-0000-0000-0000F8000000}"/>
    <cellStyle name="Calculation 4 14" xfId="1126" xr:uid="{00000000-0005-0000-0000-0000F9000000}"/>
    <cellStyle name="Calculation 4 15" xfId="584" xr:uid="{00000000-0005-0000-0000-0000FA000000}"/>
    <cellStyle name="Calculation 4 16" xfId="1278" xr:uid="{00000000-0005-0000-0000-0000FB000000}"/>
    <cellStyle name="Calculation 4 17" xfId="1359" xr:uid="{00000000-0005-0000-0000-0000FC000000}"/>
    <cellStyle name="Calculation 4 18" xfId="1437" xr:uid="{00000000-0005-0000-0000-0000FD000000}"/>
    <cellStyle name="Calculation 4 19" xfId="1518" xr:uid="{00000000-0005-0000-0000-0000FE000000}"/>
    <cellStyle name="Calculation 4 2" xfId="188" xr:uid="{00000000-0005-0000-0000-0000FF000000}"/>
    <cellStyle name="Calculation 4 20" xfId="1595" xr:uid="{00000000-0005-0000-0000-000000010000}"/>
    <cellStyle name="Calculation 4 21" xfId="1388" xr:uid="{00000000-0005-0000-0000-000001010000}"/>
    <cellStyle name="Calculation 4 22" xfId="1742" xr:uid="{00000000-0005-0000-0000-000002010000}"/>
    <cellStyle name="Calculation 4 23" xfId="1866" xr:uid="{00000000-0005-0000-0000-000003010000}"/>
    <cellStyle name="Calculation 4 24" xfId="2060" xr:uid="{00000000-0005-0000-0000-000004010000}"/>
    <cellStyle name="Calculation 4 25" xfId="1955" xr:uid="{00000000-0005-0000-0000-000005010000}"/>
    <cellStyle name="Calculation 4 26" xfId="2177" xr:uid="{00000000-0005-0000-0000-000006010000}"/>
    <cellStyle name="Calculation 4 27" xfId="2283" xr:uid="{00000000-0005-0000-0000-000007010000}"/>
    <cellStyle name="Calculation 4 28" xfId="2359" xr:uid="{00000000-0005-0000-0000-000008010000}"/>
    <cellStyle name="Calculation 4 29" xfId="2415" xr:uid="{00000000-0005-0000-0000-000009010000}"/>
    <cellStyle name="Calculation 4 3" xfId="182" xr:uid="{00000000-0005-0000-0000-00000A010000}"/>
    <cellStyle name="Calculation 4 30" xfId="2495" xr:uid="{00000000-0005-0000-0000-00000B010000}"/>
    <cellStyle name="Calculation 4 31" xfId="2575" xr:uid="{00000000-0005-0000-0000-00000C010000}"/>
    <cellStyle name="Calculation 4 32" xfId="2683" xr:uid="{00000000-0005-0000-0000-00000D010000}"/>
    <cellStyle name="Calculation 4 33" xfId="2689" xr:uid="{00000000-0005-0000-0000-00000E010000}"/>
    <cellStyle name="Calculation 4 4" xfId="425" xr:uid="{00000000-0005-0000-0000-00000F010000}"/>
    <cellStyle name="Calculation 4 5" xfId="366" xr:uid="{00000000-0005-0000-0000-000010010000}"/>
    <cellStyle name="Calculation 4 6" xfId="508" xr:uid="{00000000-0005-0000-0000-000011010000}"/>
    <cellStyle name="Calculation 4 7" xfId="556" xr:uid="{00000000-0005-0000-0000-000012010000}"/>
    <cellStyle name="Calculation 4 8" xfId="643" xr:uid="{00000000-0005-0000-0000-000013010000}"/>
    <cellStyle name="Calculation 4 9" xfId="724" xr:uid="{00000000-0005-0000-0000-000014010000}"/>
    <cellStyle name="Calculation 5" xfId="77" xr:uid="{00000000-0005-0000-0000-000015010000}"/>
    <cellStyle name="Calculation 5 10" xfId="822" xr:uid="{00000000-0005-0000-0000-000016010000}"/>
    <cellStyle name="Calculation 5 11" xfId="902" xr:uid="{00000000-0005-0000-0000-000017010000}"/>
    <cellStyle name="Calculation 5 12" xfId="986" xr:uid="{00000000-0005-0000-0000-000018010000}"/>
    <cellStyle name="Calculation 5 13" xfId="1064" xr:uid="{00000000-0005-0000-0000-000019010000}"/>
    <cellStyle name="Calculation 5 14" xfId="1143" xr:uid="{00000000-0005-0000-0000-00001A010000}"/>
    <cellStyle name="Calculation 5 15" xfId="1218" xr:uid="{00000000-0005-0000-0000-00001B010000}"/>
    <cellStyle name="Calculation 5 16" xfId="1297" xr:uid="{00000000-0005-0000-0000-00001C010000}"/>
    <cellStyle name="Calculation 5 17" xfId="1378" xr:uid="{00000000-0005-0000-0000-00001D010000}"/>
    <cellStyle name="Calculation 5 18" xfId="1456" xr:uid="{00000000-0005-0000-0000-00001E010000}"/>
    <cellStyle name="Calculation 5 19" xfId="1535" xr:uid="{00000000-0005-0000-0000-00001F010000}"/>
    <cellStyle name="Calculation 5 2" xfId="207" xr:uid="{00000000-0005-0000-0000-000020010000}"/>
    <cellStyle name="Calculation 5 20" xfId="1613" xr:uid="{00000000-0005-0000-0000-000021010000}"/>
    <cellStyle name="Calculation 5 21" xfId="1686" xr:uid="{00000000-0005-0000-0000-000022010000}"/>
    <cellStyle name="Calculation 5 22" xfId="1759" xr:uid="{00000000-0005-0000-0000-000023010000}"/>
    <cellStyle name="Calculation 5 23" xfId="1885" xr:uid="{00000000-0005-0000-0000-000024010000}"/>
    <cellStyle name="Calculation 5 24" xfId="1820" xr:uid="{00000000-0005-0000-0000-000025010000}"/>
    <cellStyle name="Calculation 5 25" xfId="2083" xr:uid="{00000000-0005-0000-0000-000026010000}"/>
    <cellStyle name="Calculation 5 26" xfId="1823" xr:uid="{00000000-0005-0000-0000-000027010000}"/>
    <cellStyle name="Calculation 5 27" xfId="2293" xr:uid="{00000000-0005-0000-0000-000028010000}"/>
    <cellStyle name="Calculation 5 28" xfId="2372" xr:uid="{00000000-0005-0000-0000-000029010000}"/>
    <cellStyle name="Calculation 5 29" xfId="2433" xr:uid="{00000000-0005-0000-0000-00002A010000}"/>
    <cellStyle name="Calculation 5 3" xfId="149" xr:uid="{00000000-0005-0000-0000-00002B010000}"/>
    <cellStyle name="Calculation 5 30" xfId="2513" xr:uid="{00000000-0005-0000-0000-00002C010000}"/>
    <cellStyle name="Calculation 5 31" xfId="2594" xr:uid="{00000000-0005-0000-0000-00002D010000}"/>
    <cellStyle name="Calculation 5 32" xfId="2243" xr:uid="{00000000-0005-0000-0000-00002E010000}"/>
    <cellStyle name="Calculation 5 33" xfId="2721" xr:uid="{00000000-0005-0000-0000-00002F010000}"/>
    <cellStyle name="Calculation 5 4" xfId="386" xr:uid="{00000000-0005-0000-0000-000030010000}"/>
    <cellStyle name="Calculation 5 5" xfId="294" xr:uid="{00000000-0005-0000-0000-000031010000}"/>
    <cellStyle name="Calculation 5 6" xfId="512" xr:uid="{00000000-0005-0000-0000-000032010000}"/>
    <cellStyle name="Calculation 5 7" xfId="487" xr:uid="{00000000-0005-0000-0000-000033010000}"/>
    <cellStyle name="Calculation 5 8" xfId="662" xr:uid="{00000000-0005-0000-0000-000034010000}"/>
    <cellStyle name="Calculation 5 9" xfId="742" xr:uid="{00000000-0005-0000-0000-000035010000}"/>
    <cellStyle name="Calculation 6" xfId="75" xr:uid="{00000000-0005-0000-0000-000036010000}"/>
    <cellStyle name="Calculation 6 10" xfId="820" xr:uid="{00000000-0005-0000-0000-000037010000}"/>
    <cellStyle name="Calculation 6 11" xfId="900" xr:uid="{00000000-0005-0000-0000-000038010000}"/>
    <cellStyle name="Calculation 6 12" xfId="984" xr:uid="{00000000-0005-0000-0000-000039010000}"/>
    <cellStyle name="Calculation 6 13" xfId="1062" xr:uid="{00000000-0005-0000-0000-00003A010000}"/>
    <cellStyle name="Calculation 6 14" xfId="1141" xr:uid="{00000000-0005-0000-0000-00003B010000}"/>
    <cellStyle name="Calculation 6 15" xfId="1216" xr:uid="{00000000-0005-0000-0000-00003C010000}"/>
    <cellStyle name="Calculation 6 16" xfId="1295" xr:uid="{00000000-0005-0000-0000-00003D010000}"/>
    <cellStyle name="Calculation 6 17" xfId="1376" xr:uid="{00000000-0005-0000-0000-00003E010000}"/>
    <cellStyle name="Calculation 6 18" xfId="1454" xr:uid="{00000000-0005-0000-0000-00003F010000}"/>
    <cellStyle name="Calculation 6 19" xfId="1533" xr:uid="{00000000-0005-0000-0000-000040010000}"/>
    <cellStyle name="Calculation 6 2" xfId="205" xr:uid="{00000000-0005-0000-0000-000041010000}"/>
    <cellStyle name="Calculation 6 20" xfId="1611" xr:uid="{00000000-0005-0000-0000-000042010000}"/>
    <cellStyle name="Calculation 6 21" xfId="1684" xr:uid="{00000000-0005-0000-0000-000043010000}"/>
    <cellStyle name="Calculation 6 22" xfId="1757" xr:uid="{00000000-0005-0000-0000-000044010000}"/>
    <cellStyle name="Calculation 6 23" xfId="1883" xr:uid="{00000000-0005-0000-0000-000045010000}"/>
    <cellStyle name="Calculation 6 24" xfId="1988" xr:uid="{00000000-0005-0000-0000-000046010000}"/>
    <cellStyle name="Calculation 6 25" xfId="2081" xr:uid="{00000000-0005-0000-0000-000047010000}"/>
    <cellStyle name="Calculation 6 26" xfId="2184" xr:uid="{00000000-0005-0000-0000-000048010000}"/>
    <cellStyle name="Calculation 6 27" xfId="1992" xr:uid="{00000000-0005-0000-0000-000049010000}"/>
    <cellStyle name="Calculation 6 28" xfId="2353" xr:uid="{00000000-0005-0000-0000-00004A010000}"/>
    <cellStyle name="Calculation 6 29" xfId="2431" xr:uid="{00000000-0005-0000-0000-00004B010000}"/>
    <cellStyle name="Calculation 6 3" xfId="347" xr:uid="{00000000-0005-0000-0000-00004C010000}"/>
    <cellStyle name="Calculation 6 30" xfId="2511" xr:uid="{00000000-0005-0000-0000-00004D010000}"/>
    <cellStyle name="Calculation 6 31" xfId="2592" xr:uid="{00000000-0005-0000-0000-00004E010000}"/>
    <cellStyle name="Calculation 6 32" xfId="2345" xr:uid="{00000000-0005-0000-0000-00004F010000}"/>
    <cellStyle name="Calculation 6 33" xfId="2719" xr:uid="{00000000-0005-0000-0000-000050010000}"/>
    <cellStyle name="Calculation 6 4" xfId="158" xr:uid="{00000000-0005-0000-0000-000051010000}"/>
    <cellStyle name="Calculation 6 5" xfId="275" xr:uid="{00000000-0005-0000-0000-000052010000}"/>
    <cellStyle name="Calculation 6 6" xfId="470" xr:uid="{00000000-0005-0000-0000-000053010000}"/>
    <cellStyle name="Calculation 6 7" xfId="456" xr:uid="{00000000-0005-0000-0000-000054010000}"/>
    <cellStyle name="Calculation 6 8" xfId="660" xr:uid="{00000000-0005-0000-0000-000055010000}"/>
    <cellStyle name="Calculation 6 9" xfId="740" xr:uid="{00000000-0005-0000-0000-000056010000}"/>
    <cellStyle name="Calculation 7" xfId="74" xr:uid="{00000000-0005-0000-0000-000057010000}"/>
    <cellStyle name="Calculation 7 10" xfId="819" xr:uid="{00000000-0005-0000-0000-000058010000}"/>
    <cellStyle name="Calculation 7 11" xfId="899" xr:uid="{00000000-0005-0000-0000-000059010000}"/>
    <cellStyle name="Calculation 7 12" xfId="983" xr:uid="{00000000-0005-0000-0000-00005A010000}"/>
    <cellStyle name="Calculation 7 13" xfId="1061" xr:uid="{00000000-0005-0000-0000-00005B010000}"/>
    <cellStyle name="Calculation 7 14" xfId="1140" xr:uid="{00000000-0005-0000-0000-00005C010000}"/>
    <cellStyle name="Calculation 7 15" xfId="1215" xr:uid="{00000000-0005-0000-0000-00005D010000}"/>
    <cellStyle name="Calculation 7 16" xfId="1294" xr:uid="{00000000-0005-0000-0000-00005E010000}"/>
    <cellStyle name="Calculation 7 17" xfId="1375" xr:uid="{00000000-0005-0000-0000-00005F010000}"/>
    <cellStyle name="Calculation 7 18" xfId="1453" xr:uid="{00000000-0005-0000-0000-000060010000}"/>
    <cellStyle name="Calculation 7 19" xfId="1532" xr:uid="{00000000-0005-0000-0000-000061010000}"/>
    <cellStyle name="Calculation 7 2" xfId="204" xr:uid="{00000000-0005-0000-0000-000062010000}"/>
    <cellStyle name="Calculation 7 20" xfId="1610" xr:uid="{00000000-0005-0000-0000-000063010000}"/>
    <cellStyle name="Calculation 7 21" xfId="1683" xr:uid="{00000000-0005-0000-0000-000064010000}"/>
    <cellStyle name="Calculation 7 22" xfId="1756" xr:uid="{00000000-0005-0000-0000-000065010000}"/>
    <cellStyle name="Calculation 7 23" xfId="1882" xr:uid="{00000000-0005-0000-0000-000066010000}"/>
    <cellStyle name="Calculation 7 24" xfId="2024" xr:uid="{00000000-0005-0000-0000-000067010000}"/>
    <cellStyle name="Calculation 7 25" xfId="2080" xr:uid="{00000000-0005-0000-0000-000068010000}"/>
    <cellStyle name="Calculation 7 26" xfId="1981" xr:uid="{00000000-0005-0000-0000-000069010000}"/>
    <cellStyle name="Calculation 7 27" xfId="2236" xr:uid="{00000000-0005-0000-0000-00006A010000}"/>
    <cellStyle name="Calculation 7 28" xfId="2260" xr:uid="{00000000-0005-0000-0000-00006B010000}"/>
    <cellStyle name="Calculation 7 29" xfId="2430" xr:uid="{00000000-0005-0000-0000-00006C010000}"/>
    <cellStyle name="Calculation 7 3" xfId="345" xr:uid="{00000000-0005-0000-0000-00006D010000}"/>
    <cellStyle name="Calculation 7 30" xfId="2510" xr:uid="{00000000-0005-0000-0000-00006E010000}"/>
    <cellStyle name="Calculation 7 31" xfId="2591" xr:uid="{00000000-0005-0000-0000-00006F010000}"/>
    <cellStyle name="Calculation 7 32" xfId="2356" xr:uid="{00000000-0005-0000-0000-000070010000}"/>
    <cellStyle name="Calculation 7 33" xfId="2718" xr:uid="{00000000-0005-0000-0000-000071010000}"/>
    <cellStyle name="Calculation 7 4" xfId="378" xr:uid="{00000000-0005-0000-0000-000072010000}"/>
    <cellStyle name="Calculation 7 5" xfId="352" xr:uid="{00000000-0005-0000-0000-000073010000}"/>
    <cellStyle name="Calculation 7 6" xfId="465" xr:uid="{00000000-0005-0000-0000-000074010000}"/>
    <cellStyle name="Calculation 7 7" xfId="521" xr:uid="{00000000-0005-0000-0000-000075010000}"/>
    <cellStyle name="Calculation 7 8" xfId="659" xr:uid="{00000000-0005-0000-0000-000076010000}"/>
    <cellStyle name="Calculation 7 9" xfId="739" xr:uid="{00000000-0005-0000-0000-000077010000}"/>
    <cellStyle name="Calculation 8" xfId="96" xr:uid="{00000000-0005-0000-0000-000078010000}"/>
    <cellStyle name="Calculation 8 10" xfId="841" xr:uid="{00000000-0005-0000-0000-000079010000}"/>
    <cellStyle name="Calculation 8 11" xfId="921" xr:uid="{00000000-0005-0000-0000-00007A010000}"/>
    <cellStyle name="Calculation 8 12" xfId="1005" xr:uid="{00000000-0005-0000-0000-00007B010000}"/>
    <cellStyle name="Calculation 8 13" xfId="1083" xr:uid="{00000000-0005-0000-0000-00007C010000}"/>
    <cellStyle name="Calculation 8 14" xfId="1162" xr:uid="{00000000-0005-0000-0000-00007D010000}"/>
    <cellStyle name="Calculation 8 15" xfId="1237" xr:uid="{00000000-0005-0000-0000-00007E010000}"/>
    <cellStyle name="Calculation 8 16" xfId="1315" xr:uid="{00000000-0005-0000-0000-00007F010000}"/>
    <cellStyle name="Calculation 8 17" xfId="1396" xr:uid="{00000000-0005-0000-0000-000080010000}"/>
    <cellStyle name="Calculation 8 18" xfId="1474" xr:uid="{00000000-0005-0000-0000-000081010000}"/>
    <cellStyle name="Calculation 8 19" xfId="1553" xr:uid="{00000000-0005-0000-0000-000082010000}"/>
    <cellStyle name="Calculation 8 2" xfId="226" xr:uid="{00000000-0005-0000-0000-000083010000}"/>
    <cellStyle name="Calculation 8 20" xfId="1631" xr:uid="{00000000-0005-0000-0000-000084010000}"/>
    <cellStyle name="Calculation 8 21" xfId="1703" xr:uid="{00000000-0005-0000-0000-000085010000}"/>
    <cellStyle name="Calculation 8 22" xfId="1776" xr:uid="{00000000-0005-0000-0000-000086010000}"/>
    <cellStyle name="Calculation 8 23" xfId="1904" xr:uid="{00000000-0005-0000-0000-000087010000}"/>
    <cellStyle name="Calculation 8 24" xfId="1822" xr:uid="{00000000-0005-0000-0000-000088010000}"/>
    <cellStyle name="Calculation 8 25" xfId="2102" xr:uid="{00000000-0005-0000-0000-000089010000}"/>
    <cellStyle name="Calculation 8 26" xfId="2005" xr:uid="{00000000-0005-0000-0000-00008A010000}"/>
    <cellStyle name="Calculation 8 27" xfId="2176" xr:uid="{00000000-0005-0000-0000-00008B010000}"/>
    <cellStyle name="Calculation 8 28" xfId="2308" xr:uid="{00000000-0005-0000-0000-00008C010000}"/>
    <cellStyle name="Calculation 8 29" xfId="2452" xr:uid="{00000000-0005-0000-0000-00008D010000}"/>
    <cellStyle name="Calculation 8 3" xfId="280" xr:uid="{00000000-0005-0000-0000-00008E010000}"/>
    <cellStyle name="Calculation 8 30" xfId="2532" xr:uid="{00000000-0005-0000-0000-00008F010000}"/>
    <cellStyle name="Calculation 8 31" xfId="2613" xr:uid="{00000000-0005-0000-0000-000090010000}"/>
    <cellStyle name="Calculation 8 32" xfId="2466" xr:uid="{00000000-0005-0000-0000-000091010000}"/>
    <cellStyle name="Calculation 8 33" xfId="2738" xr:uid="{00000000-0005-0000-0000-000092010000}"/>
    <cellStyle name="Calculation 8 4" xfId="376" xr:uid="{00000000-0005-0000-0000-000093010000}"/>
    <cellStyle name="Calculation 8 5" xfId="369" xr:uid="{00000000-0005-0000-0000-000094010000}"/>
    <cellStyle name="Calculation 8 6" xfId="464" xr:uid="{00000000-0005-0000-0000-000095010000}"/>
    <cellStyle name="Calculation 8 7" xfId="601" xr:uid="{00000000-0005-0000-0000-000096010000}"/>
    <cellStyle name="Calculation 8 8" xfId="681" xr:uid="{00000000-0005-0000-0000-000097010000}"/>
    <cellStyle name="Calculation 8 9" xfId="760" xr:uid="{00000000-0005-0000-0000-000098010000}"/>
    <cellStyle name="Calculation 9" xfId="94" xr:uid="{00000000-0005-0000-0000-000099010000}"/>
    <cellStyle name="Calculation 9 10" xfId="839" xr:uid="{00000000-0005-0000-0000-00009A010000}"/>
    <cellStyle name="Calculation 9 11" xfId="919" xr:uid="{00000000-0005-0000-0000-00009B010000}"/>
    <cellStyle name="Calculation 9 12" xfId="1003" xr:uid="{00000000-0005-0000-0000-00009C010000}"/>
    <cellStyle name="Calculation 9 13" xfId="1081" xr:uid="{00000000-0005-0000-0000-00009D010000}"/>
    <cellStyle name="Calculation 9 14" xfId="1160" xr:uid="{00000000-0005-0000-0000-00009E010000}"/>
    <cellStyle name="Calculation 9 15" xfId="1235" xr:uid="{00000000-0005-0000-0000-00009F010000}"/>
    <cellStyle name="Calculation 9 16" xfId="1313" xr:uid="{00000000-0005-0000-0000-0000A0010000}"/>
    <cellStyle name="Calculation 9 17" xfId="1394" xr:uid="{00000000-0005-0000-0000-0000A1010000}"/>
    <cellStyle name="Calculation 9 18" xfId="1472" xr:uid="{00000000-0005-0000-0000-0000A2010000}"/>
    <cellStyle name="Calculation 9 19" xfId="1551" xr:uid="{00000000-0005-0000-0000-0000A3010000}"/>
    <cellStyle name="Calculation 9 2" xfId="224" xr:uid="{00000000-0005-0000-0000-0000A4010000}"/>
    <cellStyle name="Calculation 9 20" xfId="1629" xr:uid="{00000000-0005-0000-0000-0000A5010000}"/>
    <cellStyle name="Calculation 9 21" xfId="1701" xr:uid="{00000000-0005-0000-0000-0000A6010000}"/>
    <cellStyle name="Calculation 9 22" xfId="1774" xr:uid="{00000000-0005-0000-0000-0000A7010000}"/>
    <cellStyle name="Calculation 9 23" xfId="1902" xr:uid="{00000000-0005-0000-0000-0000A8010000}"/>
    <cellStyle name="Calculation 9 24" xfId="1974" xr:uid="{00000000-0005-0000-0000-0000A9010000}"/>
    <cellStyle name="Calculation 9 25" xfId="2100" xr:uid="{00000000-0005-0000-0000-0000AA010000}"/>
    <cellStyle name="Calculation 9 26" xfId="2191" xr:uid="{00000000-0005-0000-0000-0000AB010000}"/>
    <cellStyle name="Calculation 9 27" xfId="2240" xr:uid="{00000000-0005-0000-0000-0000AC010000}"/>
    <cellStyle name="Calculation 9 28" xfId="2153" xr:uid="{00000000-0005-0000-0000-0000AD010000}"/>
    <cellStyle name="Calculation 9 29" xfId="2450" xr:uid="{00000000-0005-0000-0000-0000AE010000}"/>
    <cellStyle name="Calculation 9 3" xfId="157" xr:uid="{00000000-0005-0000-0000-0000AF010000}"/>
    <cellStyle name="Calculation 9 30" xfId="2530" xr:uid="{00000000-0005-0000-0000-0000B0010000}"/>
    <cellStyle name="Calculation 9 31" xfId="2611" xr:uid="{00000000-0005-0000-0000-0000B1010000}"/>
    <cellStyle name="Calculation 9 32" xfId="2247" xr:uid="{00000000-0005-0000-0000-0000B2010000}"/>
    <cellStyle name="Calculation 9 33" xfId="2736" xr:uid="{00000000-0005-0000-0000-0000B3010000}"/>
    <cellStyle name="Calculation 9 4" xfId="360" xr:uid="{00000000-0005-0000-0000-0000B4010000}"/>
    <cellStyle name="Calculation 9 5" xfId="408" xr:uid="{00000000-0005-0000-0000-0000B5010000}"/>
    <cellStyle name="Calculation 9 6" xfId="546" xr:uid="{00000000-0005-0000-0000-0000B6010000}"/>
    <cellStyle name="Calculation 9 7" xfId="599" xr:uid="{00000000-0005-0000-0000-0000B7010000}"/>
    <cellStyle name="Calculation 9 8" xfId="679" xr:uid="{00000000-0005-0000-0000-0000B8010000}"/>
    <cellStyle name="Calculation 9 9" xfId="758" xr:uid="{00000000-0005-0000-0000-0000B9010000}"/>
    <cellStyle name="Check Cell 2" xfId="30" xr:uid="{00000000-0005-0000-0000-0000BA010000}"/>
    <cellStyle name="Comma 2" xfId="48" xr:uid="{00000000-0005-0000-0000-0000BB010000}"/>
    <cellStyle name="Excel Built-in Normal" xfId="49" xr:uid="{00000000-0005-0000-0000-0000BC010000}"/>
    <cellStyle name="Explanatory Text 2" xfId="31" xr:uid="{00000000-0005-0000-0000-0000BD010000}"/>
    <cellStyle name="Good 2" xfId="32" xr:uid="{00000000-0005-0000-0000-0000BE010000}"/>
    <cellStyle name="Heading 1 2" xfId="33" xr:uid="{00000000-0005-0000-0000-0000BF010000}"/>
    <cellStyle name="Heading 2 2" xfId="34" xr:uid="{00000000-0005-0000-0000-0000C0010000}"/>
    <cellStyle name="Heading 3 2" xfId="35" xr:uid="{00000000-0005-0000-0000-0000C1010000}"/>
    <cellStyle name="Heading 4 2" xfId="36" xr:uid="{00000000-0005-0000-0000-0000C2010000}"/>
    <cellStyle name="Hyperlink 2" xfId="37" xr:uid="{00000000-0005-0000-0000-0000C3010000}"/>
    <cellStyle name="Input 10" xfId="95" xr:uid="{00000000-0005-0000-0000-0000C4010000}"/>
    <cellStyle name="Input 10 10" xfId="840" xr:uid="{00000000-0005-0000-0000-0000C5010000}"/>
    <cellStyle name="Input 10 11" xfId="920" xr:uid="{00000000-0005-0000-0000-0000C6010000}"/>
    <cellStyle name="Input 10 12" xfId="1004" xr:uid="{00000000-0005-0000-0000-0000C7010000}"/>
    <cellStyle name="Input 10 13" xfId="1082" xr:uid="{00000000-0005-0000-0000-0000C8010000}"/>
    <cellStyle name="Input 10 14" xfId="1161" xr:uid="{00000000-0005-0000-0000-0000C9010000}"/>
    <cellStyle name="Input 10 15" xfId="1236" xr:uid="{00000000-0005-0000-0000-0000CA010000}"/>
    <cellStyle name="Input 10 16" xfId="1314" xr:uid="{00000000-0005-0000-0000-0000CB010000}"/>
    <cellStyle name="Input 10 17" xfId="1395" xr:uid="{00000000-0005-0000-0000-0000CC010000}"/>
    <cellStyle name="Input 10 18" xfId="1473" xr:uid="{00000000-0005-0000-0000-0000CD010000}"/>
    <cellStyle name="Input 10 19" xfId="1552" xr:uid="{00000000-0005-0000-0000-0000CE010000}"/>
    <cellStyle name="Input 10 2" xfId="225" xr:uid="{00000000-0005-0000-0000-0000CF010000}"/>
    <cellStyle name="Input 10 20" xfId="1630" xr:uid="{00000000-0005-0000-0000-0000D0010000}"/>
    <cellStyle name="Input 10 21" xfId="1702" xr:uid="{00000000-0005-0000-0000-0000D1010000}"/>
    <cellStyle name="Input 10 22" xfId="1775" xr:uid="{00000000-0005-0000-0000-0000D2010000}"/>
    <cellStyle name="Input 10 23" xfId="1903" xr:uid="{00000000-0005-0000-0000-0000D3010000}"/>
    <cellStyle name="Input 10 24" xfId="2021" xr:uid="{00000000-0005-0000-0000-0000D4010000}"/>
    <cellStyle name="Input 10 25" xfId="2101" xr:uid="{00000000-0005-0000-0000-0000D5010000}"/>
    <cellStyle name="Input 10 26" xfId="1980" xr:uid="{00000000-0005-0000-0000-0000D6010000}"/>
    <cellStyle name="Input 10 27" xfId="2242" xr:uid="{00000000-0005-0000-0000-0000D7010000}"/>
    <cellStyle name="Input 10 28" xfId="2235" xr:uid="{00000000-0005-0000-0000-0000D8010000}"/>
    <cellStyle name="Input 10 29" xfId="2451" xr:uid="{00000000-0005-0000-0000-0000D9010000}"/>
    <cellStyle name="Input 10 3" xfId="178" xr:uid="{00000000-0005-0000-0000-0000DA010000}"/>
    <cellStyle name="Input 10 30" xfId="2531" xr:uid="{00000000-0005-0000-0000-0000DB010000}"/>
    <cellStyle name="Input 10 31" xfId="2612" xr:uid="{00000000-0005-0000-0000-0000DC010000}"/>
    <cellStyle name="Input 10 32" xfId="2381" xr:uid="{00000000-0005-0000-0000-0000DD010000}"/>
    <cellStyle name="Input 10 33" xfId="2737" xr:uid="{00000000-0005-0000-0000-0000DE010000}"/>
    <cellStyle name="Input 10 4" xfId="167" xr:uid="{00000000-0005-0000-0000-0000DF010000}"/>
    <cellStyle name="Input 10 5" xfId="331" xr:uid="{00000000-0005-0000-0000-0000E0010000}"/>
    <cellStyle name="Input 10 6" xfId="482" xr:uid="{00000000-0005-0000-0000-0000E1010000}"/>
    <cellStyle name="Input 10 7" xfId="600" xr:uid="{00000000-0005-0000-0000-0000E2010000}"/>
    <cellStyle name="Input 10 8" xfId="680" xr:uid="{00000000-0005-0000-0000-0000E3010000}"/>
    <cellStyle name="Input 10 9" xfId="759" xr:uid="{00000000-0005-0000-0000-0000E4010000}"/>
    <cellStyle name="Input 11" xfId="117" xr:uid="{00000000-0005-0000-0000-0000E5010000}"/>
    <cellStyle name="Input 11 10" xfId="862" xr:uid="{00000000-0005-0000-0000-0000E6010000}"/>
    <cellStyle name="Input 11 11" xfId="942" xr:uid="{00000000-0005-0000-0000-0000E7010000}"/>
    <cellStyle name="Input 11 12" xfId="1025" xr:uid="{00000000-0005-0000-0000-0000E8010000}"/>
    <cellStyle name="Input 11 13" xfId="1104" xr:uid="{00000000-0005-0000-0000-0000E9010000}"/>
    <cellStyle name="Input 11 14" xfId="1181" xr:uid="{00000000-0005-0000-0000-0000EA010000}"/>
    <cellStyle name="Input 11 15" xfId="1257" xr:uid="{00000000-0005-0000-0000-0000EB010000}"/>
    <cellStyle name="Input 11 16" xfId="1335" xr:uid="{00000000-0005-0000-0000-0000EC010000}"/>
    <cellStyle name="Input 11 17" xfId="1416" xr:uid="{00000000-0005-0000-0000-0000ED010000}"/>
    <cellStyle name="Input 11 18" xfId="1494" xr:uid="{00000000-0005-0000-0000-0000EE010000}"/>
    <cellStyle name="Input 11 19" xfId="1573" xr:uid="{00000000-0005-0000-0000-0000EF010000}"/>
    <cellStyle name="Input 11 2" xfId="247" xr:uid="{00000000-0005-0000-0000-0000F0010000}"/>
    <cellStyle name="Input 11 20" xfId="1650" xr:uid="{00000000-0005-0000-0000-0000F1010000}"/>
    <cellStyle name="Input 11 21" xfId="1722" xr:uid="{00000000-0005-0000-0000-0000F2010000}"/>
    <cellStyle name="Input 11 22" xfId="1795" xr:uid="{00000000-0005-0000-0000-0000F3010000}"/>
    <cellStyle name="Input 11 23" xfId="1925" xr:uid="{00000000-0005-0000-0000-0000F4010000}"/>
    <cellStyle name="Input 11 24" xfId="1877" xr:uid="{00000000-0005-0000-0000-0000F5010000}"/>
    <cellStyle name="Input 11 25" xfId="2121" xr:uid="{00000000-0005-0000-0000-0000F6010000}"/>
    <cellStyle name="Input 11 26" xfId="2188" xr:uid="{00000000-0005-0000-0000-0000F7010000}"/>
    <cellStyle name="Input 11 27" xfId="2148" xr:uid="{00000000-0005-0000-0000-0000F8010000}"/>
    <cellStyle name="Input 11 28" xfId="2392" xr:uid="{00000000-0005-0000-0000-0000F9010000}"/>
    <cellStyle name="Input 11 29" xfId="2473" xr:uid="{00000000-0005-0000-0000-0000FA010000}"/>
    <cellStyle name="Input 11 3" xfId="272" xr:uid="{00000000-0005-0000-0000-0000FB010000}"/>
    <cellStyle name="Input 11 30" xfId="2551" xr:uid="{00000000-0005-0000-0000-0000FC010000}"/>
    <cellStyle name="Input 11 31" xfId="2634" xr:uid="{00000000-0005-0000-0000-0000FD010000}"/>
    <cellStyle name="Input 11 32" xfId="2323" xr:uid="{00000000-0005-0000-0000-0000FE010000}"/>
    <cellStyle name="Input 11 33" xfId="2757" xr:uid="{00000000-0005-0000-0000-0000FF010000}"/>
    <cellStyle name="Input 11 4" xfId="405" xr:uid="{00000000-0005-0000-0000-000000020000}"/>
    <cellStyle name="Input 11 5" xfId="151" xr:uid="{00000000-0005-0000-0000-000001020000}"/>
    <cellStyle name="Input 11 6" xfId="510" xr:uid="{00000000-0005-0000-0000-000002020000}"/>
    <cellStyle name="Input 11 7" xfId="622" xr:uid="{00000000-0005-0000-0000-000003020000}"/>
    <cellStyle name="Input 11 8" xfId="702" xr:uid="{00000000-0005-0000-0000-000004020000}"/>
    <cellStyle name="Input 11 9" xfId="781" xr:uid="{00000000-0005-0000-0000-000005020000}"/>
    <cellStyle name="Input 12" xfId="129" xr:uid="{00000000-0005-0000-0000-000006020000}"/>
    <cellStyle name="Input 12 10" xfId="874" xr:uid="{00000000-0005-0000-0000-000007020000}"/>
    <cellStyle name="Input 12 11" xfId="953" xr:uid="{00000000-0005-0000-0000-000008020000}"/>
    <cellStyle name="Input 12 12" xfId="1036" xr:uid="{00000000-0005-0000-0000-000009020000}"/>
    <cellStyle name="Input 12 13" xfId="1115" xr:uid="{00000000-0005-0000-0000-00000A020000}"/>
    <cellStyle name="Input 12 14" xfId="1192" xr:uid="{00000000-0005-0000-0000-00000B020000}"/>
    <cellStyle name="Input 12 15" xfId="1268" xr:uid="{00000000-0005-0000-0000-00000C020000}"/>
    <cellStyle name="Input 12 16" xfId="1346" xr:uid="{00000000-0005-0000-0000-00000D020000}"/>
    <cellStyle name="Input 12 17" xfId="1427" xr:uid="{00000000-0005-0000-0000-00000E020000}"/>
    <cellStyle name="Input 12 18" xfId="1505" xr:uid="{00000000-0005-0000-0000-00000F020000}"/>
    <cellStyle name="Input 12 19" xfId="1584" xr:uid="{00000000-0005-0000-0000-000010020000}"/>
    <cellStyle name="Input 12 2" xfId="259" xr:uid="{00000000-0005-0000-0000-000011020000}"/>
    <cellStyle name="Input 12 20" xfId="1662" xr:uid="{00000000-0005-0000-0000-000012020000}"/>
    <cellStyle name="Input 12 21" xfId="1732" xr:uid="{00000000-0005-0000-0000-000013020000}"/>
    <cellStyle name="Input 12 22" xfId="1805" xr:uid="{00000000-0005-0000-0000-000014020000}"/>
    <cellStyle name="Input 12 23" xfId="1937" xr:uid="{00000000-0005-0000-0000-000015020000}"/>
    <cellStyle name="Input 12 24" xfId="1842" xr:uid="{00000000-0005-0000-0000-000016020000}"/>
    <cellStyle name="Input 12 25" xfId="2133" xr:uid="{00000000-0005-0000-0000-000017020000}"/>
    <cellStyle name="Input 12 26" xfId="2162" xr:uid="{00000000-0005-0000-0000-000018020000}"/>
    <cellStyle name="Input 12 27" xfId="2299" xr:uid="{00000000-0005-0000-0000-000019020000}"/>
    <cellStyle name="Input 12 28" xfId="2404" xr:uid="{00000000-0005-0000-0000-00001A020000}"/>
    <cellStyle name="Input 12 29" xfId="2485" xr:uid="{00000000-0005-0000-0000-00001B020000}"/>
    <cellStyle name="Input 12 3" xfId="332" xr:uid="{00000000-0005-0000-0000-00001C020000}"/>
    <cellStyle name="Input 12 30" xfId="2562" xr:uid="{00000000-0005-0000-0000-00001D020000}"/>
    <cellStyle name="Input 12 31" xfId="2646" xr:uid="{00000000-0005-0000-0000-00001E020000}"/>
    <cellStyle name="Input 12 32" xfId="2629" xr:uid="{00000000-0005-0000-0000-00001F020000}"/>
    <cellStyle name="Input 12 33" xfId="2767" xr:uid="{00000000-0005-0000-0000-000020020000}"/>
    <cellStyle name="Input 12 4" xfId="333" xr:uid="{00000000-0005-0000-0000-000021020000}"/>
    <cellStyle name="Input 12 5" xfId="373" xr:uid="{00000000-0005-0000-0000-000022020000}"/>
    <cellStyle name="Input 12 6" xfId="537" xr:uid="{00000000-0005-0000-0000-000023020000}"/>
    <cellStyle name="Input 12 7" xfId="633" xr:uid="{00000000-0005-0000-0000-000024020000}"/>
    <cellStyle name="Input 12 8" xfId="714" xr:uid="{00000000-0005-0000-0000-000025020000}"/>
    <cellStyle name="Input 12 9" xfId="793" xr:uid="{00000000-0005-0000-0000-000026020000}"/>
    <cellStyle name="Input 13" xfId="134" xr:uid="{00000000-0005-0000-0000-000027020000}"/>
    <cellStyle name="Input 13 10" xfId="879" xr:uid="{00000000-0005-0000-0000-000028020000}"/>
    <cellStyle name="Input 13 11" xfId="958" xr:uid="{00000000-0005-0000-0000-000029020000}"/>
    <cellStyle name="Input 13 12" xfId="1041" xr:uid="{00000000-0005-0000-0000-00002A020000}"/>
    <cellStyle name="Input 13 13" xfId="1120" xr:uid="{00000000-0005-0000-0000-00002B020000}"/>
    <cellStyle name="Input 13 14" xfId="1197" xr:uid="{00000000-0005-0000-0000-00002C020000}"/>
    <cellStyle name="Input 13 15" xfId="1273" xr:uid="{00000000-0005-0000-0000-00002D020000}"/>
    <cellStyle name="Input 13 16" xfId="1351" xr:uid="{00000000-0005-0000-0000-00002E020000}"/>
    <cellStyle name="Input 13 17" xfId="1432" xr:uid="{00000000-0005-0000-0000-00002F020000}"/>
    <cellStyle name="Input 13 18" xfId="1510" xr:uid="{00000000-0005-0000-0000-000030020000}"/>
    <cellStyle name="Input 13 19" xfId="1589" xr:uid="{00000000-0005-0000-0000-000031020000}"/>
    <cellStyle name="Input 13 2" xfId="264" xr:uid="{00000000-0005-0000-0000-000032020000}"/>
    <cellStyle name="Input 13 20" xfId="1667" xr:uid="{00000000-0005-0000-0000-000033020000}"/>
    <cellStyle name="Input 13 21" xfId="1737" xr:uid="{00000000-0005-0000-0000-000034020000}"/>
    <cellStyle name="Input 13 22" xfId="1810" xr:uid="{00000000-0005-0000-0000-000035020000}"/>
    <cellStyle name="Input 13 23" xfId="1942" xr:uid="{00000000-0005-0000-0000-000036020000}"/>
    <cellStyle name="Input 13 24" xfId="2064" xr:uid="{00000000-0005-0000-0000-000037020000}"/>
    <cellStyle name="Input 13 25" xfId="2138" xr:uid="{00000000-0005-0000-0000-000038020000}"/>
    <cellStyle name="Input 13 26" xfId="2223" xr:uid="{00000000-0005-0000-0000-000039020000}"/>
    <cellStyle name="Input 13 27" xfId="2304" xr:uid="{00000000-0005-0000-0000-00003A020000}"/>
    <cellStyle name="Input 13 28" xfId="2409" xr:uid="{00000000-0005-0000-0000-00003B020000}"/>
    <cellStyle name="Input 13 29" xfId="2490" xr:uid="{00000000-0005-0000-0000-00003C020000}"/>
    <cellStyle name="Input 13 3" xfId="166" xr:uid="{00000000-0005-0000-0000-00003D020000}"/>
    <cellStyle name="Input 13 30" xfId="2567" xr:uid="{00000000-0005-0000-0000-00003E020000}"/>
    <cellStyle name="Input 13 31" xfId="2651" xr:uid="{00000000-0005-0000-0000-00003F020000}"/>
    <cellStyle name="Input 13 32" xfId="2627" xr:uid="{00000000-0005-0000-0000-000040020000}"/>
    <cellStyle name="Input 13 33" xfId="2772" xr:uid="{00000000-0005-0000-0000-000041020000}"/>
    <cellStyle name="Input 13 4" xfId="413" xr:uid="{00000000-0005-0000-0000-000042020000}"/>
    <cellStyle name="Input 13 5" xfId="140" xr:uid="{00000000-0005-0000-0000-000043020000}"/>
    <cellStyle name="Input 13 6" xfId="589" xr:uid="{00000000-0005-0000-0000-000044020000}"/>
    <cellStyle name="Input 13 7" xfId="638" xr:uid="{00000000-0005-0000-0000-000045020000}"/>
    <cellStyle name="Input 13 8" xfId="719" xr:uid="{00000000-0005-0000-0000-000046020000}"/>
    <cellStyle name="Input 13 9" xfId="798" xr:uid="{00000000-0005-0000-0000-000047020000}"/>
    <cellStyle name="Input 14" xfId="38" xr:uid="{00000000-0005-0000-0000-000048020000}"/>
    <cellStyle name="Input 15" xfId="170" xr:uid="{00000000-0005-0000-0000-000049020000}"/>
    <cellStyle name="Input 16" xfId="302" xr:uid="{00000000-0005-0000-0000-00004A020000}"/>
    <cellStyle name="Input 17" xfId="540" xr:uid="{00000000-0005-0000-0000-00004B020000}"/>
    <cellStyle name="Input 18" xfId="536" xr:uid="{00000000-0005-0000-0000-00004C020000}"/>
    <cellStyle name="Input 19" xfId="533" xr:uid="{00000000-0005-0000-0000-00004D020000}"/>
    <cellStyle name="Input 2" xfId="56" xr:uid="{00000000-0005-0000-0000-00004E020000}"/>
    <cellStyle name="Input 2 10" xfId="707" xr:uid="{00000000-0005-0000-0000-00004F020000}"/>
    <cellStyle name="Input 2 11" xfId="799" xr:uid="{00000000-0005-0000-0000-000050020000}"/>
    <cellStyle name="Input 2 12" xfId="965" xr:uid="{00000000-0005-0000-0000-000051020000}"/>
    <cellStyle name="Input 2 13" xfId="960" xr:uid="{00000000-0005-0000-0000-000052020000}"/>
    <cellStyle name="Input 2 14" xfId="857" xr:uid="{00000000-0005-0000-0000-000053020000}"/>
    <cellStyle name="Input 2 15" xfId="1121" xr:uid="{00000000-0005-0000-0000-000054020000}"/>
    <cellStyle name="Input 2 16" xfId="833" xr:uid="{00000000-0005-0000-0000-000055020000}"/>
    <cellStyle name="Input 2 17" xfId="1357" xr:uid="{00000000-0005-0000-0000-000056020000}"/>
    <cellStyle name="Input 2 18" xfId="1288" xr:uid="{00000000-0005-0000-0000-000057020000}"/>
    <cellStyle name="Input 2 19" xfId="1516" xr:uid="{00000000-0005-0000-0000-000058020000}"/>
    <cellStyle name="Input 2 2" xfId="186" xr:uid="{00000000-0005-0000-0000-000059020000}"/>
    <cellStyle name="Input 2 20" xfId="1447" xr:uid="{00000000-0005-0000-0000-00005A020000}"/>
    <cellStyle name="Input 2 21" xfId="1590" xr:uid="{00000000-0005-0000-0000-00005B020000}"/>
    <cellStyle name="Input 2 22" xfId="1740" xr:uid="{00000000-0005-0000-0000-00005C020000}"/>
    <cellStyle name="Input 2 23" xfId="1864" xr:uid="{00000000-0005-0000-0000-00005D020000}"/>
    <cellStyle name="Input 2 24" xfId="2008" xr:uid="{00000000-0005-0000-0000-00005E020000}"/>
    <cellStyle name="Input 2 25" xfId="1834" xr:uid="{00000000-0005-0000-0000-00005F020000}"/>
    <cellStyle name="Input 2 26" xfId="2046" xr:uid="{00000000-0005-0000-0000-000060020000}"/>
    <cellStyle name="Input 2 27" xfId="2233" xr:uid="{00000000-0005-0000-0000-000061020000}"/>
    <cellStyle name="Input 2 28" xfId="2310" xr:uid="{00000000-0005-0000-0000-000062020000}"/>
    <cellStyle name="Input 2 29" xfId="2295" xr:uid="{00000000-0005-0000-0000-000063020000}"/>
    <cellStyle name="Input 2 3" xfId="144" xr:uid="{00000000-0005-0000-0000-000064020000}"/>
    <cellStyle name="Input 2 30" xfId="2373" xr:uid="{00000000-0005-0000-0000-000065020000}"/>
    <cellStyle name="Input 2 31" xfId="2573" xr:uid="{00000000-0005-0000-0000-000066020000}"/>
    <cellStyle name="Input 2 32" xfId="2695" xr:uid="{00000000-0005-0000-0000-000067020000}"/>
    <cellStyle name="Input 2 33" xfId="2670" xr:uid="{00000000-0005-0000-0000-000068020000}"/>
    <cellStyle name="Input 2 4" xfId="370" xr:uid="{00000000-0005-0000-0000-000069020000}"/>
    <cellStyle name="Input 2 5" xfId="479" xr:uid="{00000000-0005-0000-0000-00006A020000}"/>
    <cellStyle name="Input 2 6" xfId="583" xr:uid="{00000000-0005-0000-0000-00006B020000}"/>
    <cellStyle name="Input 2 7" xfId="520" xr:uid="{00000000-0005-0000-0000-00006C020000}"/>
    <cellStyle name="Input 2 8" xfId="555" xr:uid="{00000000-0005-0000-0000-00006D020000}"/>
    <cellStyle name="Input 2 9" xfId="559" xr:uid="{00000000-0005-0000-0000-00006E020000}"/>
    <cellStyle name="Input 20" xfId="492" xr:uid="{00000000-0005-0000-0000-00006F020000}"/>
    <cellStyle name="Input 21" xfId="776" xr:uid="{00000000-0005-0000-0000-000070020000}"/>
    <cellStyle name="Input 22" xfId="530" xr:uid="{00000000-0005-0000-0000-000071020000}"/>
    <cellStyle name="Input 23" xfId="580" xr:uid="{00000000-0005-0000-0000-000072020000}"/>
    <cellStyle name="Input 24" xfId="1055" xr:uid="{00000000-0005-0000-0000-000073020000}"/>
    <cellStyle name="Input 25" xfId="673" xr:uid="{00000000-0005-0000-0000-000074020000}"/>
    <cellStyle name="Input 26" xfId="1846" xr:uid="{00000000-0005-0000-0000-000075020000}"/>
    <cellStyle name="Input 27" xfId="1948" xr:uid="{00000000-0005-0000-0000-000076020000}"/>
    <cellStyle name="Input 28" xfId="1991" xr:uid="{00000000-0005-0000-0000-000077020000}"/>
    <cellStyle name="Input 29" xfId="2192" xr:uid="{00000000-0005-0000-0000-000078020000}"/>
    <cellStyle name="Input 3" xfId="59" xr:uid="{00000000-0005-0000-0000-000079020000}"/>
    <cellStyle name="Input 3 10" xfId="805" xr:uid="{00000000-0005-0000-0000-00007A020000}"/>
    <cellStyle name="Input 3 11" xfId="462" xr:uid="{00000000-0005-0000-0000-00007B020000}"/>
    <cellStyle name="Input 3 12" xfId="968" xr:uid="{00000000-0005-0000-0000-00007C020000}"/>
    <cellStyle name="Input 3 13" xfId="935" xr:uid="{00000000-0005-0000-0000-00007D020000}"/>
    <cellStyle name="Input 3 14" xfId="1127" xr:uid="{00000000-0005-0000-0000-00007E020000}"/>
    <cellStyle name="Input 3 15" xfId="594" xr:uid="{00000000-0005-0000-0000-00007F020000}"/>
    <cellStyle name="Input 3 16" xfId="1279" xr:uid="{00000000-0005-0000-0000-000080020000}"/>
    <cellStyle name="Input 3 17" xfId="1360" xr:uid="{00000000-0005-0000-0000-000081020000}"/>
    <cellStyle name="Input 3 18" xfId="1438" xr:uid="{00000000-0005-0000-0000-000082020000}"/>
    <cellStyle name="Input 3 19" xfId="1519" xr:uid="{00000000-0005-0000-0000-000083020000}"/>
    <cellStyle name="Input 3 2" xfId="189" xr:uid="{00000000-0005-0000-0000-000084020000}"/>
    <cellStyle name="Input 3 20" xfId="1596" xr:uid="{00000000-0005-0000-0000-000085020000}"/>
    <cellStyle name="Input 3 21" xfId="1434" xr:uid="{00000000-0005-0000-0000-000086020000}"/>
    <cellStyle name="Input 3 22" xfId="1743" xr:uid="{00000000-0005-0000-0000-000087020000}"/>
    <cellStyle name="Input 3 23" xfId="1867" xr:uid="{00000000-0005-0000-0000-000088020000}"/>
    <cellStyle name="Input 3 24" xfId="2047" xr:uid="{00000000-0005-0000-0000-000089020000}"/>
    <cellStyle name="Input 3 25" xfId="1815" xr:uid="{00000000-0005-0000-0000-00008A020000}"/>
    <cellStyle name="Input 3 26" xfId="2065" xr:uid="{00000000-0005-0000-0000-00008B020000}"/>
    <cellStyle name="Input 3 27" xfId="2271" xr:uid="{00000000-0005-0000-0000-00008C020000}"/>
    <cellStyle name="Input 3 28" xfId="2355" xr:uid="{00000000-0005-0000-0000-00008D020000}"/>
    <cellStyle name="Input 3 29" xfId="2416" xr:uid="{00000000-0005-0000-0000-00008E020000}"/>
    <cellStyle name="Input 3 3" xfId="173" xr:uid="{00000000-0005-0000-0000-00008F020000}"/>
    <cellStyle name="Input 3 30" xfId="2496" xr:uid="{00000000-0005-0000-0000-000090020000}"/>
    <cellStyle name="Input 3 31" xfId="2576" xr:uid="{00000000-0005-0000-0000-000091020000}"/>
    <cellStyle name="Input 3 32" xfId="2248" xr:uid="{00000000-0005-0000-0000-000092020000}"/>
    <cellStyle name="Input 3 33" xfId="2686" xr:uid="{00000000-0005-0000-0000-000093020000}"/>
    <cellStyle name="Input 3 4" xfId="431" xr:uid="{00000000-0005-0000-0000-000094020000}"/>
    <cellStyle name="Input 3 5" xfId="407" xr:uid="{00000000-0005-0000-0000-000095020000}"/>
    <cellStyle name="Input 3 6" xfId="529" xr:uid="{00000000-0005-0000-0000-000096020000}"/>
    <cellStyle name="Input 3 7" xfId="551" xr:uid="{00000000-0005-0000-0000-000097020000}"/>
    <cellStyle name="Input 3 8" xfId="644" xr:uid="{00000000-0005-0000-0000-000098020000}"/>
    <cellStyle name="Input 3 9" xfId="725" xr:uid="{00000000-0005-0000-0000-000099020000}"/>
    <cellStyle name="Input 30" xfId="2318" xr:uid="{00000000-0005-0000-0000-00009A020000}"/>
    <cellStyle name="Input 31" xfId="2369" xr:uid="{00000000-0005-0000-0000-00009B020000}"/>
    <cellStyle name="Input 32" xfId="2343" xr:uid="{00000000-0005-0000-0000-00009C020000}"/>
    <cellStyle name="Input 33" xfId="2524" xr:uid="{00000000-0005-0000-0000-00009D020000}"/>
    <cellStyle name="Input 34" xfId="2692" xr:uid="{00000000-0005-0000-0000-00009E020000}"/>
    <cellStyle name="Input 4" xfId="71" xr:uid="{00000000-0005-0000-0000-00009F020000}"/>
    <cellStyle name="Input 4 10" xfId="816" xr:uid="{00000000-0005-0000-0000-0000A0020000}"/>
    <cellStyle name="Input 4 11" xfId="896" xr:uid="{00000000-0005-0000-0000-0000A1020000}"/>
    <cellStyle name="Input 4 12" xfId="980" xr:uid="{00000000-0005-0000-0000-0000A2020000}"/>
    <cellStyle name="Input 4 13" xfId="1058" xr:uid="{00000000-0005-0000-0000-0000A3020000}"/>
    <cellStyle name="Input 4 14" xfId="1137" xr:uid="{00000000-0005-0000-0000-0000A4020000}"/>
    <cellStyle name="Input 4 15" xfId="1212" xr:uid="{00000000-0005-0000-0000-0000A5020000}"/>
    <cellStyle name="Input 4 16" xfId="1291" xr:uid="{00000000-0005-0000-0000-0000A6020000}"/>
    <cellStyle name="Input 4 17" xfId="1372" xr:uid="{00000000-0005-0000-0000-0000A7020000}"/>
    <cellStyle name="Input 4 18" xfId="1450" xr:uid="{00000000-0005-0000-0000-0000A8020000}"/>
    <cellStyle name="Input 4 19" xfId="1529" xr:uid="{00000000-0005-0000-0000-0000A9020000}"/>
    <cellStyle name="Input 4 2" xfId="201" xr:uid="{00000000-0005-0000-0000-0000AA020000}"/>
    <cellStyle name="Input 4 20" xfId="1607" xr:uid="{00000000-0005-0000-0000-0000AB020000}"/>
    <cellStyle name="Input 4 21" xfId="1680" xr:uid="{00000000-0005-0000-0000-0000AC020000}"/>
    <cellStyle name="Input 4 22" xfId="1753" xr:uid="{00000000-0005-0000-0000-0000AD020000}"/>
    <cellStyle name="Input 4 23" xfId="1879" xr:uid="{00000000-0005-0000-0000-0000AE020000}"/>
    <cellStyle name="Input 4 24" xfId="2020" xr:uid="{00000000-0005-0000-0000-0000AF020000}"/>
    <cellStyle name="Input 4 25" xfId="2077" xr:uid="{00000000-0005-0000-0000-0000B0020000}"/>
    <cellStyle name="Input 4 26" xfId="2193" xr:uid="{00000000-0005-0000-0000-0000B1020000}"/>
    <cellStyle name="Input 4 27" xfId="2238" xr:uid="{00000000-0005-0000-0000-0000B2020000}"/>
    <cellStyle name="Input 4 28" xfId="2262" xr:uid="{00000000-0005-0000-0000-0000B3020000}"/>
    <cellStyle name="Input 4 29" xfId="2427" xr:uid="{00000000-0005-0000-0000-0000B4020000}"/>
    <cellStyle name="Input 4 3" xfId="293" xr:uid="{00000000-0005-0000-0000-0000B5020000}"/>
    <cellStyle name="Input 4 30" xfId="2507" xr:uid="{00000000-0005-0000-0000-0000B6020000}"/>
    <cellStyle name="Input 4 31" xfId="2588" xr:uid="{00000000-0005-0000-0000-0000B7020000}"/>
    <cellStyle name="Input 4 32" xfId="2662" xr:uid="{00000000-0005-0000-0000-0000B8020000}"/>
    <cellStyle name="Input 4 33" xfId="2715" xr:uid="{00000000-0005-0000-0000-0000B9020000}"/>
    <cellStyle name="Input 4 4" xfId="404" xr:uid="{00000000-0005-0000-0000-0000BA020000}"/>
    <cellStyle name="Input 4 5" xfId="277" xr:uid="{00000000-0005-0000-0000-0000BB020000}"/>
    <cellStyle name="Input 4 6" xfId="513" xr:uid="{00000000-0005-0000-0000-0000BC020000}"/>
    <cellStyle name="Input 4 7" xfId="490" xr:uid="{00000000-0005-0000-0000-0000BD020000}"/>
    <cellStyle name="Input 4 8" xfId="656" xr:uid="{00000000-0005-0000-0000-0000BE020000}"/>
    <cellStyle name="Input 4 9" xfId="736" xr:uid="{00000000-0005-0000-0000-0000BF020000}"/>
    <cellStyle name="Input 5" xfId="81" xr:uid="{00000000-0005-0000-0000-0000C0020000}"/>
    <cellStyle name="Input 5 10" xfId="826" xr:uid="{00000000-0005-0000-0000-0000C1020000}"/>
    <cellStyle name="Input 5 11" xfId="906" xr:uid="{00000000-0005-0000-0000-0000C2020000}"/>
    <cellStyle name="Input 5 12" xfId="990" xr:uid="{00000000-0005-0000-0000-0000C3020000}"/>
    <cellStyle name="Input 5 13" xfId="1068" xr:uid="{00000000-0005-0000-0000-0000C4020000}"/>
    <cellStyle name="Input 5 14" xfId="1147" xr:uid="{00000000-0005-0000-0000-0000C5020000}"/>
    <cellStyle name="Input 5 15" xfId="1222" xr:uid="{00000000-0005-0000-0000-0000C6020000}"/>
    <cellStyle name="Input 5 16" xfId="1301" xr:uid="{00000000-0005-0000-0000-0000C7020000}"/>
    <cellStyle name="Input 5 17" xfId="1382" xr:uid="{00000000-0005-0000-0000-0000C8020000}"/>
    <cellStyle name="Input 5 18" xfId="1460" xr:uid="{00000000-0005-0000-0000-0000C9020000}"/>
    <cellStyle name="Input 5 19" xfId="1539" xr:uid="{00000000-0005-0000-0000-0000CA020000}"/>
    <cellStyle name="Input 5 2" xfId="211" xr:uid="{00000000-0005-0000-0000-0000CB020000}"/>
    <cellStyle name="Input 5 20" xfId="1617" xr:uid="{00000000-0005-0000-0000-0000CC020000}"/>
    <cellStyle name="Input 5 21" xfId="1690" xr:uid="{00000000-0005-0000-0000-0000CD020000}"/>
    <cellStyle name="Input 5 22" xfId="1763" xr:uid="{00000000-0005-0000-0000-0000CE020000}"/>
    <cellStyle name="Input 5 23" xfId="1889" xr:uid="{00000000-0005-0000-0000-0000CF020000}"/>
    <cellStyle name="Input 5 24" xfId="1848" xr:uid="{00000000-0005-0000-0000-0000D0020000}"/>
    <cellStyle name="Input 5 25" xfId="2087" xr:uid="{00000000-0005-0000-0000-0000D1020000}"/>
    <cellStyle name="Input 5 26" xfId="2092" xr:uid="{00000000-0005-0000-0000-0000D2020000}"/>
    <cellStyle name="Input 5 27" xfId="2048" xr:uid="{00000000-0005-0000-0000-0000D3020000}"/>
    <cellStyle name="Input 5 28" xfId="2231" xr:uid="{00000000-0005-0000-0000-0000D4020000}"/>
    <cellStyle name="Input 5 29" xfId="2437" xr:uid="{00000000-0005-0000-0000-0000D5020000}"/>
    <cellStyle name="Input 5 3" xfId="311" xr:uid="{00000000-0005-0000-0000-0000D6020000}"/>
    <cellStyle name="Input 5 30" xfId="2517" xr:uid="{00000000-0005-0000-0000-0000D7020000}"/>
    <cellStyle name="Input 5 31" xfId="2598" xr:uid="{00000000-0005-0000-0000-0000D8020000}"/>
    <cellStyle name="Input 5 32" xfId="2665" xr:uid="{00000000-0005-0000-0000-0000D9020000}"/>
    <cellStyle name="Input 5 33" xfId="2725" xr:uid="{00000000-0005-0000-0000-0000DA020000}"/>
    <cellStyle name="Input 5 4" xfId="252" xr:uid="{00000000-0005-0000-0000-0000DB020000}"/>
    <cellStyle name="Input 5 5" xfId="449" xr:uid="{00000000-0005-0000-0000-0000DC020000}"/>
    <cellStyle name="Input 5 6" xfId="582" xr:uid="{00000000-0005-0000-0000-0000DD020000}"/>
    <cellStyle name="Input 5 7" xfId="565" xr:uid="{00000000-0005-0000-0000-0000DE020000}"/>
    <cellStyle name="Input 5 8" xfId="666" xr:uid="{00000000-0005-0000-0000-0000DF020000}"/>
    <cellStyle name="Input 5 9" xfId="746" xr:uid="{00000000-0005-0000-0000-0000E0020000}"/>
    <cellStyle name="Input 6" xfId="76" xr:uid="{00000000-0005-0000-0000-0000E1020000}"/>
    <cellStyle name="Input 6 10" xfId="821" xr:uid="{00000000-0005-0000-0000-0000E2020000}"/>
    <cellStyle name="Input 6 11" xfId="901" xr:uid="{00000000-0005-0000-0000-0000E3020000}"/>
    <cellStyle name="Input 6 12" xfId="985" xr:uid="{00000000-0005-0000-0000-0000E4020000}"/>
    <cellStyle name="Input 6 13" xfId="1063" xr:uid="{00000000-0005-0000-0000-0000E5020000}"/>
    <cellStyle name="Input 6 14" xfId="1142" xr:uid="{00000000-0005-0000-0000-0000E6020000}"/>
    <cellStyle name="Input 6 15" xfId="1217" xr:uid="{00000000-0005-0000-0000-0000E7020000}"/>
    <cellStyle name="Input 6 16" xfId="1296" xr:uid="{00000000-0005-0000-0000-0000E8020000}"/>
    <cellStyle name="Input 6 17" xfId="1377" xr:uid="{00000000-0005-0000-0000-0000E9020000}"/>
    <cellStyle name="Input 6 18" xfId="1455" xr:uid="{00000000-0005-0000-0000-0000EA020000}"/>
    <cellStyle name="Input 6 19" xfId="1534" xr:uid="{00000000-0005-0000-0000-0000EB020000}"/>
    <cellStyle name="Input 6 2" xfId="206" xr:uid="{00000000-0005-0000-0000-0000EC020000}"/>
    <cellStyle name="Input 6 20" xfId="1612" xr:uid="{00000000-0005-0000-0000-0000ED020000}"/>
    <cellStyle name="Input 6 21" xfId="1685" xr:uid="{00000000-0005-0000-0000-0000EE020000}"/>
    <cellStyle name="Input 6 22" xfId="1758" xr:uid="{00000000-0005-0000-0000-0000EF020000}"/>
    <cellStyle name="Input 6 23" xfId="1884" xr:uid="{00000000-0005-0000-0000-0000F0020000}"/>
    <cellStyle name="Input 6 24" xfId="1847" xr:uid="{00000000-0005-0000-0000-0000F1020000}"/>
    <cellStyle name="Input 6 25" xfId="2082" xr:uid="{00000000-0005-0000-0000-0000F2020000}"/>
    <cellStyle name="Input 6 26" xfId="2061" xr:uid="{00000000-0005-0000-0000-0000F3020000}"/>
    <cellStyle name="Input 6 27" xfId="2216" xr:uid="{00000000-0005-0000-0000-0000F4020000}"/>
    <cellStyle name="Input 6 28" xfId="2273" xr:uid="{00000000-0005-0000-0000-0000F5020000}"/>
    <cellStyle name="Input 6 29" xfId="2432" xr:uid="{00000000-0005-0000-0000-0000F6020000}"/>
    <cellStyle name="Input 6 3" xfId="324" xr:uid="{00000000-0005-0000-0000-0000F7020000}"/>
    <cellStyle name="Input 6 30" xfId="2512" xr:uid="{00000000-0005-0000-0000-0000F8020000}"/>
    <cellStyle name="Input 6 31" xfId="2593" xr:uid="{00000000-0005-0000-0000-0000F9020000}"/>
    <cellStyle name="Input 6 32" xfId="2442" xr:uid="{00000000-0005-0000-0000-0000FA020000}"/>
    <cellStyle name="Input 6 33" xfId="2720" xr:uid="{00000000-0005-0000-0000-0000FB020000}"/>
    <cellStyle name="Input 6 4" xfId="380" xr:uid="{00000000-0005-0000-0000-0000FC020000}"/>
    <cellStyle name="Input 6 5" xfId="154" xr:uid="{00000000-0005-0000-0000-0000FD020000}"/>
    <cellStyle name="Input 6 6" xfId="531" xr:uid="{00000000-0005-0000-0000-0000FE020000}"/>
    <cellStyle name="Input 6 7" xfId="502" xr:uid="{00000000-0005-0000-0000-0000FF020000}"/>
    <cellStyle name="Input 6 8" xfId="661" xr:uid="{00000000-0005-0000-0000-000000030000}"/>
    <cellStyle name="Input 6 9" xfId="741" xr:uid="{00000000-0005-0000-0000-000001030000}"/>
    <cellStyle name="Input 7" xfId="73" xr:uid="{00000000-0005-0000-0000-000002030000}"/>
    <cellStyle name="Input 7 10" xfId="818" xr:uid="{00000000-0005-0000-0000-000003030000}"/>
    <cellStyle name="Input 7 11" xfId="898" xr:uid="{00000000-0005-0000-0000-000004030000}"/>
    <cellStyle name="Input 7 12" xfId="982" xr:uid="{00000000-0005-0000-0000-000005030000}"/>
    <cellStyle name="Input 7 13" xfId="1060" xr:uid="{00000000-0005-0000-0000-000006030000}"/>
    <cellStyle name="Input 7 14" xfId="1139" xr:uid="{00000000-0005-0000-0000-000007030000}"/>
    <cellStyle name="Input 7 15" xfId="1214" xr:uid="{00000000-0005-0000-0000-000008030000}"/>
    <cellStyle name="Input 7 16" xfId="1293" xr:uid="{00000000-0005-0000-0000-000009030000}"/>
    <cellStyle name="Input 7 17" xfId="1374" xr:uid="{00000000-0005-0000-0000-00000A030000}"/>
    <cellStyle name="Input 7 18" xfId="1452" xr:uid="{00000000-0005-0000-0000-00000B030000}"/>
    <cellStyle name="Input 7 19" xfId="1531" xr:uid="{00000000-0005-0000-0000-00000C030000}"/>
    <cellStyle name="Input 7 2" xfId="203" xr:uid="{00000000-0005-0000-0000-00000D030000}"/>
    <cellStyle name="Input 7 20" xfId="1609" xr:uid="{00000000-0005-0000-0000-00000E030000}"/>
    <cellStyle name="Input 7 21" xfId="1682" xr:uid="{00000000-0005-0000-0000-00000F030000}"/>
    <cellStyle name="Input 7 22" xfId="1755" xr:uid="{00000000-0005-0000-0000-000010030000}"/>
    <cellStyle name="Input 7 23" xfId="1881" xr:uid="{00000000-0005-0000-0000-000011030000}"/>
    <cellStyle name="Input 7 24" xfId="1835" xr:uid="{00000000-0005-0000-0000-000012030000}"/>
    <cellStyle name="Input 7 25" xfId="2079" xr:uid="{00000000-0005-0000-0000-000013030000}"/>
    <cellStyle name="Input 7 26" xfId="2159" xr:uid="{00000000-0005-0000-0000-000014030000}"/>
    <cellStyle name="Input 7 27" xfId="2245" xr:uid="{00000000-0005-0000-0000-000015030000}"/>
    <cellStyle name="Input 7 28" xfId="2143" xr:uid="{00000000-0005-0000-0000-000016030000}"/>
    <cellStyle name="Input 7 29" xfId="2429" xr:uid="{00000000-0005-0000-0000-000017030000}"/>
    <cellStyle name="Input 7 3" xfId="285" xr:uid="{00000000-0005-0000-0000-000018030000}"/>
    <cellStyle name="Input 7 30" xfId="2509" xr:uid="{00000000-0005-0000-0000-000019030000}"/>
    <cellStyle name="Input 7 31" xfId="2590" xr:uid="{00000000-0005-0000-0000-00001A030000}"/>
    <cellStyle name="Input 7 32" xfId="2199" xr:uid="{00000000-0005-0000-0000-00001B030000}"/>
    <cellStyle name="Input 7 33" xfId="2717" xr:uid="{00000000-0005-0000-0000-00001C030000}"/>
    <cellStyle name="Input 7 4" xfId="362" xr:uid="{00000000-0005-0000-0000-00001D030000}"/>
    <cellStyle name="Input 7 5" xfId="363" xr:uid="{00000000-0005-0000-0000-00001E030000}"/>
    <cellStyle name="Input 7 6" xfId="455" xr:uid="{00000000-0005-0000-0000-00001F030000}"/>
    <cellStyle name="Input 7 7" xfId="552" xr:uid="{00000000-0005-0000-0000-000020030000}"/>
    <cellStyle name="Input 7 8" xfId="658" xr:uid="{00000000-0005-0000-0000-000021030000}"/>
    <cellStyle name="Input 7 9" xfId="738" xr:uid="{00000000-0005-0000-0000-000022030000}"/>
    <cellStyle name="Input 8" xfId="102" xr:uid="{00000000-0005-0000-0000-000023030000}"/>
    <cellStyle name="Input 8 10" xfId="847" xr:uid="{00000000-0005-0000-0000-000024030000}"/>
    <cellStyle name="Input 8 11" xfId="927" xr:uid="{00000000-0005-0000-0000-000025030000}"/>
    <cellStyle name="Input 8 12" xfId="1011" xr:uid="{00000000-0005-0000-0000-000026030000}"/>
    <cellStyle name="Input 8 13" xfId="1089" xr:uid="{00000000-0005-0000-0000-000027030000}"/>
    <cellStyle name="Input 8 14" xfId="1168" xr:uid="{00000000-0005-0000-0000-000028030000}"/>
    <cellStyle name="Input 8 15" xfId="1243" xr:uid="{00000000-0005-0000-0000-000029030000}"/>
    <cellStyle name="Input 8 16" xfId="1321" xr:uid="{00000000-0005-0000-0000-00002A030000}"/>
    <cellStyle name="Input 8 17" xfId="1402" xr:uid="{00000000-0005-0000-0000-00002B030000}"/>
    <cellStyle name="Input 8 18" xfId="1480" xr:uid="{00000000-0005-0000-0000-00002C030000}"/>
    <cellStyle name="Input 8 19" xfId="1559" xr:uid="{00000000-0005-0000-0000-00002D030000}"/>
    <cellStyle name="Input 8 2" xfId="232" xr:uid="{00000000-0005-0000-0000-00002E030000}"/>
    <cellStyle name="Input 8 20" xfId="1637" xr:uid="{00000000-0005-0000-0000-00002F030000}"/>
    <cellStyle name="Input 8 21" xfId="1709" xr:uid="{00000000-0005-0000-0000-000030030000}"/>
    <cellStyle name="Input 8 22" xfId="1782" xr:uid="{00000000-0005-0000-0000-000031030000}"/>
    <cellStyle name="Input 8 23" xfId="1910" xr:uid="{00000000-0005-0000-0000-000032030000}"/>
    <cellStyle name="Input 8 24" xfId="1985" xr:uid="{00000000-0005-0000-0000-000033030000}"/>
    <cellStyle name="Input 8 25" xfId="2108" xr:uid="{00000000-0005-0000-0000-000034030000}"/>
    <cellStyle name="Input 8 26" xfId="2217" xr:uid="{00000000-0005-0000-0000-000035030000}"/>
    <cellStyle name="Input 8 27" xfId="2255" xr:uid="{00000000-0005-0000-0000-000036030000}"/>
    <cellStyle name="Input 8 28" xfId="2344" xr:uid="{00000000-0005-0000-0000-000037030000}"/>
    <cellStyle name="Input 8 29" xfId="2458" xr:uid="{00000000-0005-0000-0000-000038030000}"/>
    <cellStyle name="Input 8 3" xfId="152" xr:uid="{00000000-0005-0000-0000-000039030000}"/>
    <cellStyle name="Input 8 30" xfId="2538" xr:uid="{00000000-0005-0000-0000-00003A030000}"/>
    <cellStyle name="Input 8 31" xfId="2619" xr:uid="{00000000-0005-0000-0000-00003B030000}"/>
    <cellStyle name="Input 8 32" xfId="2678" xr:uid="{00000000-0005-0000-0000-00003C030000}"/>
    <cellStyle name="Input 8 33" xfId="2744" xr:uid="{00000000-0005-0000-0000-00003D030000}"/>
    <cellStyle name="Input 8 4" xfId="389" xr:uid="{00000000-0005-0000-0000-00003E030000}"/>
    <cellStyle name="Input 8 5" xfId="468" xr:uid="{00000000-0005-0000-0000-00003F030000}"/>
    <cellStyle name="Input 8 6" xfId="516" xr:uid="{00000000-0005-0000-0000-000040030000}"/>
    <cellStyle name="Input 8 7" xfId="607" xr:uid="{00000000-0005-0000-0000-000041030000}"/>
    <cellStyle name="Input 8 8" xfId="687" xr:uid="{00000000-0005-0000-0000-000042030000}"/>
    <cellStyle name="Input 8 9" xfId="766" xr:uid="{00000000-0005-0000-0000-000043030000}"/>
    <cellStyle name="Input 9" xfId="97" xr:uid="{00000000-0005-0000-0000-000044030000}"/>
    <cellStyle name="Input 9 10" xfId="842" xr:uid="{00000000-0005-0000-0000-000045030000}"/>
    <cellStyle name="Input 9 11" xfId="922" xr:uid="{00000000-0005-0000-0000-000046030000}"/>
    <cellStyle name="Input 9 12" xfId="1006" xr:uid="{00000000-0005-0000-0000-000047030000}"/>
    <cellStyle name="Input 9 13" xfId="1084" xr:uid="{00000000-0005-0000-0000-000048030000}"/>
    <cellStyle name="Input 9 14" xfId="1163" xr:uid="{00000000-0005-0000-0000-000049030000}"/>
    <cellStyle name="Input 9 15" xfId="1238" xr:uid="{00000000-0005-0000-0000-00004A030000}"/>
    <cellStyle name="Input 9 16" xfId="1316" xr:uid="{00000000-0005-0000-0000-00004B030000}"/>
    <cellStyle name="Input 9 17" xfId="1397" xr:uid="{00000000-0005-0000-0000-00004C030000}"/>
    <cellStyle name="Input 9 18" xfId="1475" xr:uid="{00000000-0005-0000-0000-00004D030000}"/>
    <cellStyle name="Input 9 19" xfId="1554" xr:uid="{00000000-0005-0000-0000-00004E030000}"/>
    <cellStyle name="Input 9 2" xfId="227" xr:uid="{00000000-0005-0000-0000-00004F030000}"/>
    <cellStyle name="Input 9 20" xfId="1632" xr:uid="{00000000-0005-0000-0000-000050030000}"/>
    <cellStyle name="Input 9 21" xfId="1704" xr:uid="{00000000-0005-0000-0000-000051030000}"/>
    <cellStyle name="Input 9 22" xfId="1777" xr:uid="{00000000-0005-0000-0000-000052030000}"/>
    <cellStyle name="Input 9 23" xfId="1905" xr:uid="{00000000-0005-0000-0000-000053030000}"/>
    <cellStyle name="Input 9 24" xfId="2027" xr:uid="{00000000-0005-0000-0000-000054030000}"/>
    <cellStyle name="Input 9 25" xfId="2103" xr:uid="{00000000-0005-0000-0000-000055030000}"/>
    <cellStyle name="Input 9 26" xfId="1896" xr:uid="{00000000-0005-0000-0000-000056030000}"/>
    <cellStyle name="Input 9 27" xfId="2232" xr:uid="{00000000-0005-0000-0000-000057030000}"/>
    <cellStyle name="Input 9 28" xfId="2165" xr:uid="{00000000-0005-0000-0000-000058030000}"/>
    <cellStyle name="Input 9 29" xfId="2453" xr:uid="{00000000-0005-0000-0000-000059030000}"/>
    <cellStyle name="Input 9 3" xfId="147" xr:uid="{00000000-0005-0000-0000-00005A030000}"/>
    <cellStyle name="Input 9 30" xfId="2533" xr:uid="{00000000-0005-0000-0000-00005B030000}"/>
    <cellStyle name="Input 9 31" xfId="2614" xr:uid="{00000000-0005-0000-0000-00005C030000}"/>
    <cellStyle name="Input 9 32" xfId="2478" xr:uid="{00000000-0005-0000-0000-00005D030000}"/>
    <cellStyle name="Input 9 33" xfId="2739" xr:uid="{00000000-0005-0000-0000-00005E030000}"/>
    <cellStyle name="Input 9 4" xfId="418" xr:uid="{00000000-0005-0000-0000-00005F030000}"/>
    <cellStyle name="Input 9 5" xfId="414" xr:uid="{00000000-0005-0000-0000-000060030000}"/>
    <cellStyle name="Input 9 6" xfId="476" xr:uid="{00000000-0005-0000-0000-000061030000}"/>
    <cellStyle name="Input 9 7" xfId="602" xr:uid="{00000000-0005-0000-0000-000062030000}"/>
    <cellStyle name="Input 9 8" xfId="682" xr:uid="{00000000-0005-0000-0000-000063030000}"/>
    <cellStyle name="Input 9 9" xfId="761" xr:uid="{00000000-0005-0000-0000-000064030000}"/>
    <cellStyle name="Linked Cell 2" xfId="39" xr:uid="{00000000-0005-0000-0000-000065030000}"/>
    <cellStyle name="Neutral 2" xfId="40" xr:uid="{00000000-0005-0000-0000-000066030000}"/>
    <cellStyle name="Normal" xfId="0" builtinId="0"/>
    <cellStyle name="Normal 2" xfId="41" xr:uid="{00000000-0005-0000-0000-000068030000}"/>
    <cellStyle name="Normal 3" xfId="1" xr:uid="{00000000-0005-0000-0000-000069030000}"/>
    <cellStyle name="Normal 4" xfId="2" xr:uid="{00000000-0005-0000-0000-00006A030000}"/>
    <cellStyle name="Normal 4 2" xfId="52" xr:uid="{00000000-0005-0000-0000-00006B030000}"/>
    <cellStyle name="Normal 4 2 2" xfId="69" xr:uid="{00000000-0005-0000-0000-00006C030000}"/>
    <cellStyle name="Normal 4 2 3" xfId="88" xr:uid="{00000000-0005-0000-0000-00006D030000}"/>
    <cellStyle name="Normal 4 2 4" xfId="112" xr:uid="{00000000-0005-0000-0000-00006E030000}"/>
    <cellStyle name="Normal 4 2 5" xfId="124" xr:uid="{00000000-0005-0000-0000-00006F030000}"/>
    <cellStyle name="Normal 4 2 6" xfId="137" xr:uid="{00000000-0005-0000-0000-000070030000}"/>
    <cellStyle name="Normal 4 3" xfId="68" xr:uid="{00000000-0005-0000-0000-000071030000}"/>
    <cellStyle name="Normal 4 4" xfId="86" xr:uid="{00000000-0005-0000-0000-000072030000}"/>
    <cellStyle name="Normal 4 5" xfId="110" xr:uid="{00000000-0005-0000-0000-000073030000}"/>
    <cellStyle name="Normal 4 6" xfId="122" xr:uid="{00000000-0005-0000-0000-000074030000}"/>
    <cellStyle name="Normal 4 7" xfId="135" xr:uid="{00000000-0005-0000-0000-000075030000}"/>
    <cellStyle name="Normal 5" xfId="1813" xr:uid="{00000000-0005-0000-0000-000076030000}"/>
    <cellStyle name="Normal 83 2" xfId="139" xr:uid="{00000000-0005-0000-0000-000077030000}"/>
    <cellStyle name="Note 10" xfId="100" xr:uid="{00000000-0005-0000-0000-000078030000}"/>
    <cellStyle name="Note 10 10" xfId="845" xr:uid="{00000000-0005-0000-0000-000079030000}"/>
    <cellStyle name="Note 10 11" xfId="925" xr:uid="{00000000-0005-0000-0000-00007A030000}"/>
    <cellStyle name="Note 10 12" xfId="1009" xr:uid="{00000000-0005-0000-0000-00007B030000}"/>
    <cellStyle name="Note 10 13" xfId="1087" xr:uid="{00000000-0005-0000-0000-00007C030000}"/>
    <cellStyle name="Note 10 14" xfId="1166" xr:uid="{00000000-0005-0000-0000-00007D030000}"/>
    <cellStyle name="Note 10 15" xfId="1241" xr:uid="{00000000-0005-0000-0000-00007E030000}"/>
    <cellStyle name="Note 10 16" xfId="1319" xr:uid="{00000000-0005-0000-0000-00007F030000}"/>
    <cellStyle name="Note 10 17" xfId="1400" xr:uid="{00000000-0005-0000-0000-000080030000}"/>
    <cellStyle name="Note 10 18" xfId="1478" xr:uid="{00000000-0005-0000-0000-000081030000}"/>
    <cellStyle name="Note 10 19" xfId="1557" xr:uid="{00000000-0005-0000-0000-000082030000}"/>
    <cellStyle name="Note 10 2" xfId="230" xr:uid="{00000000-0005-0000-0000-000083030000}"/>
    <cellStyle name="Note 10 20" xfId="1635" xr:uid="{00000000-0005-0000-0000-000084030000}"/>
    <cellStyle name="Note 10 21" xfId="1707" xr:uid="{00000000-0005-0000-0000-000085030000}"/>
    <cellStyle name="Note 10 22" xfId="1780" xr:uid="{00000000-0005-0000-0000-000086030000}"/>
    <cellStyle name="Note 10 23" xfId="1908" xr:uid="{00000000-0005-0000-0000-000087030000}"/>
    <cellStyle name="Note 10 24" xfId="1855" xr:uid="{00000000-0005-0000-0000-000088030000}"/>
    <cellStyle name="Note 10 25" xfId="2018" xr:uid="{00000000-0005-0000-0000-000089030000}"/>
    <cellStyle name="Note 10 26" xfId="2106" xr:uid="{00000000-0005-0000-0000-00008A030000}"/>
    <cellStyle name="Note 10 27" xfId="2213" xr:uid="{00000000-0005-0000-0000-00008B030000}"/>
    <cellStyle name="Note 10 28" xfId="2286" xr:uid="{00000000-0005-0000-0000-00008C030000}"/>
    <cellStyle name="Note 10 29" xfId="2253" xr:uid="{00000000-0005-0000-0000-00008D030000}"/>
    <cellStyle name="Note 10 3" xfId="169" xr:uid="{00000000-0005-0000-0000-00008E030000}"/>
    <cellStyle name="Note 10 30" xfId="2374" xr:uid="{00000000-0005-0000-0000-00008F030000}"/>
    <cellStyle name="Note 10 31" xfId="2456" xr:uid="{00000000-0005-0000-0000-000090030000}"/>
    <cellStyle name="Note 10 32" xfId="2536" xr:uid="{00000000-0005-0000-0000-000091030000}"/>
    <cellStyle name="Note 10 33" xfId="2617" xr:uid="{00000000-0005-0000-0000-000092030000}"/>
    <cellStyle name="Note 10 34" xfId="2156" xr:uid="{00000000-0005-0000-0000-000093030000}"/>
    <cellStyle name="Note 10 35" xfId="2742" xr:uid="{00000000-0005-0000-0000-000094030000}"/>
    <cellStyle name="Note 10 4" xfId="218" xr:uid="{00000000-0005-0000-0000-000095030000}"/>
    <cellStyle name="Note 10 5" xfId="316" xr:uid="{00000000-0005-0000-0000-000096030000}"/>
    <cellStyle name="Note 10 6" xfId="478" xr:uid="{00000000-0005-0000-0000-000097030000}"/>
    <cellStyle name="Note 10 7" xfId="605" xr:uid="{00000000-0005-0000-0000-000098030000}"/>
    <cellStyle name="Note 10 8" xfId="685" xr:uid="{00000000-0005-0000-0000-000099030000}"/>
    <cellStyle name="Note 10 9" xfId="764" xr:uid="{00000000-0005-0000-0000-00009A030000}"/>
    <cellStyle name="Note 11" xfId="108" xr:uid="{00000000-0005-0000-0000-00009B030000}"/>
    <cellStyle name="Note 11 10" xfId="853" xr:uid="{00000000-0005-0000-0000-00009C030000}"/>
    <cellStyle name="Note 11 11" xfId="933" xr:uid="{00000000-0005-0000-0000-00009D030000}"/>
    <cellStyle name="Note 11 12" xfId="1017" xr:uid="{00000000-0005-0000-0000-00009E030000}"/>
    <cellStyle name="Note 11 13" xfId="1095" xr:uid="{00000000-0005-0000-0000-00009F030000}"/>
    <cellStyle name="Note 11 14" xfId="1174" xr:uid="{00000000-0005-0000-0000-0000A0030000}"/>
    <cellStyle name="Note 11 15" xfId="1249" xr:uid="{00000000-0005-0000-0000-0000A1030000}"/>
    <cellStyle name="Note 11 16" xfId="1327" xr:uid="{00000000-0005-0000-0000-0000A2030000}"/>
    <cellStyle name="Note 11 17" xfId="1408" xr:uid="{00000000-0005-0000-0000-0000A3030000}"/>
    <cellStyle name="Note 11 18" xfId="1486" xr:uid="{00000000-0005-0000-0000-0000A4030000}"/>
    <cellStyle name="Note 11 19" xfId="1565" xr:uid="{00000000-0005-0000-0000-0000A5030000}"/>
    <cellStyle name="Note 11 2" xfId="238" xr:uid="{00000000-0005-0000-0000-0000A6030000}"/>
    <cellStyle name="Note 11 20" xfId="1643" xr:uid="{00000000-0005-0000-0000-0000A7030000}"/>
    <cellStyle name="Note 11 21" xfId="1715" xr:uid="{00000000-0005-0000-0000-0000A8030000}"/>
    <cellStyle name="Note 11 22" xfId="1788" xr:uid="{00000000-0005-0000-0000-0000A9030000}"/>
    <cellStyle name="Note 11 23" xfId="1916" xr:uid="{00000000-0005-0000-0000-0000AA030000}"/>
    <cellStyle name="Note 11 24" xfId="1833" xr:uid="{00000000-0005-0000-0000-0000AB030000}"/>
    <cellStyle name="Note 11 25" xfId="1818" xr:uid="{00000000-0005-0000-0000-0000AC030000}"/>
    <cellStyle name="Note 11 26" xfId="2114" xr:uid="{00000000-0005-0000-0000-0000AD030000}"/>
    <cellStyle name="Note 11 27" xfId="2197" xr:uid="{00000000-0005-0000-0000-0000AE030000}"/>
    <cellStyle name="Note 11 28" xfId="2218" xr:uid="{00000000-0005-0000-0000-0000AF030000}"/>
    <cellStyle name="Note 11 29" xfId="2336" xr:uid="{00000000-0005-0000-0000-0000B0030000}"/>
    <cellStyle name="Note 11 3" xfId="291" xr:uid="{00000000-0005-0000-0000-0000B1030000}"/>
    <cellStyle name="Note 11 30" xfId="2384" xr:uid="{00000000-0005-0000-0000-0000B2030000}"/>
    <cellStyle name="Note 11 31" xfId="2464" xr:uid="{00000000-0005-0000-0000-0000B3030000}"/>
    <cellStyle name="Note 11 32" xfId="2544" xr:uid="{00000000-0005-0000-0000-0000B4030000}"/>
    <cellStyle name="Note 11 33" xfId="2625" xr:uid="{00000000-0005-0000-0000-0000B5030000}"/>
    <cellStyle name="Note 11 34" xfId="2660" xr:uid="{00000000-0005-0000-0000-0000B6030000}"/>
    <cellStyle name="Note 11 35" xfId="2750" xr:uid="{00000000-0005-0000-0000-0000B7030000}"/>
    <cellStyle name="Note 11 4" xfId="254" xr:uid="{00000000-0005-0000-0000-0000B8030000}"/>
    <cellStyle name="Note 11 5" xfId="387" xr:uid="{00000000-0005-0000-0000-0000B9030000}"/>
    <cellStyle name="Note 11 6" xfId="553" xr:uid="{00000000-0005-0000-0000-0000BA030000}"/>
    <cellStyle name="Note 11 7" xfId="613" xr:uid="{00000000-0005-0000-0000-0000BB030000}"/>
    <cellStyle name="Note 11 8" xfId="693" xr:uid="{00000000-0005-0000-0000-0000BC030000}"/>
    <cellStyle name="Note 11 9" xfId="772" xr:uid="{00000000-0005-0000-0000-0000BD030000}"/>
    <cellStyle name="Note 12" xfId="119" xr:uid="{00000000-0005-0000-0000-0000BE030000}"/>
    <cellStyle name="Note 12 10" xfId="864" xr:uid="{00000000-0005-0000-0000-0000BF030000}"/>
    <cellStyle name="Note 12 11" xfId="944" xr:uid="{00000000-0005-0000-0000-0000C0030000}"/>
    <cellStyle name="Note 12 12" xfId="1027" xr:uid="{00000000-0005-0000-0000-0000C1030000}"/>
    <cellStyle name="Note 12 13" xfId="1106" xr:uid="{00000000-0005-0000-0000-0000C2030000}"/>
    <cellStyle name="Note 12 14" xfId="1183" xr:uid="{00000000-0005-0000-0000-0000C3030000}"/>
    <cellStyle name="Note 12 15" xfId="1259" xr:uid="{00000000-0005-0000-0000-0000C4030000}"/>
    <cellStyle name="Note 12 16" xfId="1337" xr:uid="{00000000-0005-0000-0000-0000C5030000}"/>
    <cellStyle name="Note 12 17" xfId="1418" xr:uid="{00000000-0005-0000-0000-0000C6030000}"/>
    <cellStyle name="Note 12 18" xfId="1496" xr:uid="{00000000-0005-0000-0000-0000C7030000}"/>
    <cellStyle name="Note 12 19" xfId="1575" xr:uid="{00000000-0005-0000-0000-0000C8030000}"/>
    <cellStyle name="Note 12 2" xfId="249" xr:uid="{00000000-0005-0000-0000-0000C9030000}"/>
    <cellStyle name="Note 12 20" xfId="1652" xr:uid="{00000000-0005-0000-0000-0000CA030000}"/>
    <cellStyle name="Note 12 21" xfId="1724" xr:uid="{00000000-0005-0000-0000-0000CB030000}"/>
    <cellStyle name="Note 12 22" xfId="1797" xr:uid="{00000000-0005-0000-0000-0000CC030000}"/>
    <cellStyle name="Note 12 23" xfId="1927" xr:uid="{00000000-0005-0000-0000-0000CD030000}"/>
    <cellStyle name="Note 12 24" xfId="1994" xr:uid="{00000000-0005-0000-0000-0000CE030000}"/>
    <cellStyle name="Note 12 25" xfId="1853" xr:uid="{00000000-0005-0000-0000-0000CF030000}"/>
    <cellStyle name="Note 12 26" xfId="2123" xr:uid="{00000000-0005-0000-0000-0000D0030000}"/>
    <cellStyle name="Note 12 27" xfId="1996" xr:uid="{00000000-0005-0000-0000-0000D1030000}"/>
    <cellStyle name="Note 12 28" xfId="2198" xr:uid="{00000000-0005-0000-0000-0000D2030000}"/>
    <cellStyle name="Note 12 29" xfId="2348" xr:uid="{00000000-0005-0000-0000-0000D3030000}"/>
    <cellStyle name="Note 12 3" xfId="171" xr:uid="{00000000-0005-0000-0000-0000D4030000}"/>
    <cellStyle name="Note 12 30" xfId="2394" xr:uid="{00000000-0005-0000-0000-0000D5030000}"/>
    <cellStyle name="Note 12 31" xfId="2475" xr:uid="{00000000-0005-0000-0000-0000D6030000}"/>
    <cellStyle name="Note 12 32" xfId="2553" xr:uid="{00000000-0005-0000-0000-0000D7030000}"/>
    <cellStyle name="Note 12 33" xfId="2636" xr:uid="{00000000-0005-0000-0000-0000D8030000}"/>
    <cellStyle name="Note 12 34" xfId="1894" xr:uid="{00000000-0005-0000-0000-0000D9030000}"/>
    <cellStyle name="Note 12 35" xfId="2759" xr:uid="{00000000-0005-0000-0000-0000DA030000}"/>
    <cellStyle name="Note 12 4" xfId="417" xr:uid="{00000000-0005-0000-0000-0000DB030000}"/>
    <cellStyle name="Note 12 5" xfId="162" xr:uid="{00000000-0005-0000-0000-0000DC030000}"/>
    <cellStyle name="Note 12 6" xfId="524" xr:uid="{00000000-0005-0000-0000-0000DD030000}"/>
    <cellStyle name="Note 12 7" xfId="624" xr:uid="{00000000-0005-0000-0000-0000DE030000}"/>
    <cellStyle name="Note 12 8" xfId="704" xr:uid="{00000000-0005-0000-0000-0000DF030000}"/>
    <cellStyle name="Note 12 9" xfId="783" xr:uid="{00000000-0005-0000-0000-0000E0030000}"/>
    <cellStyle name="Note 13" xfId="114" xr:uid="{00000000-0005-0000-0000-0000E1030000}"/>
    <cellStyle name="Note 13 10" xfId="859" xr:uid="{00000000-0005-0000-0000-0000E2030000}"/>
    <cellStyle name="Note 13 11" xfId="939" xr:uid="{00000000-0005-0000-0000-0000E3030000}"/>
    <cellStyle name="Note 13 12" xfId="1022" xr:uid="{00000000-0005-0000-0000-0000E4030000}"/>
    <cellStyle name="Note 13 13" xfId="1101" xr:uid="{00000000-0005-0000-0000-0000E5030000}"/>
    <cellStyle name="Note 13 14" xfId="1178" xr:uid="{00000000-0005-0000-0000-0000E6030000}"/>
    <cellStyle name="Note 13 15" xfId="1254" xr:uid="{00000000-0005-0000-0000-0000E7030000}"/>
    <cellStyle name="Note 13 16" xfId="1332" xr:uid="{00000000-0005-0000-0000-0000E8030000}"/>
    <cellStyle name="Note 13 17" xfId="1413" xr:uid="{00000000-0005-0000-0000-0000E9030000}"/>
    <cellStyle name="Note 13 18" xfId="1491" xr:uid="{00000000-0005-0000-0000-0000EA030000}"/>
    <cellStyle name="Note 13 19" xfId="1570" xr:uid="{00000000-0005-0000-0000-0000EB030000}"/>
    <cellStyle name="Note 13 2" xfId="244" xr:uid="{00000000-0005-0000-0000-0000EC030000}"/>
    <cellStyle name="Note 13 20" xfId="1647" xr:uid="{00000000-0005-0000-0000-0000ED030000}"/>
    <cellStyle name="Note 13 21" xfId="1719" xr:uid="{00000000-0005-0000-0000-0000EE030000}"/>
    <cellStyle name="Note 13 22" xfId="1792" xr:uid="{00000000-0005-0000-0000-0000EF030000}"/>
    <cellStyle name="Note 13 23" xfId="1922" xr:uid="{00000000-0005-0000-0000-0000F0030000}"/>
    <cellStyle name="Note 13 24" xfId="1954" xr:uid="{00000000-0005-0000-0000-0000F1030000}"/>
    <cellStyle name="Note 13 25" xfId="1920" xr:uid="{00000000-0005-0000-0000-0000F2030000}"/>
    <cellStyle name="Note 13 26" xfId="2118" xr:uid="{00000000-0005-0000-0000-0000F3030000}"/>
    <cellStyle name="Note 13 27" xfId="2166" xr:uid="{00000000-0005-0000-0000-0000F4030000}"/>
    <cellStyle name="Note 13 28" xfId="2205" xr:uid="{00000000-0005-0000-0000-0000F5030000}"/>
    <cellStyle name="Note 13 29" xfId="2316" xr:uid="{00000000-0005-0000-0000-0000F6030000}"/>
    <cellStyle name="Note 13 3" xfId="339" xr:uid="{00000000-0005-0000-0000-0000F7030000}"/>
    <cellStyle name="Note 13 30" xfId="2389" xr:uid="{00000000-0005-0000-0000-0000F8030000}"/>
    <cellStyle name="Note 13 31" xfId="2470" xr:uid="{00000000-0005-0000-0000-0000F9030000}"/>
    <cellStyle name="Note 13 32" xfId="2548" xr:uid="{00000000-0005-0000-0000-0000FA030000}"/>
    <cellStyle name="Note 13 33" xfId="2631" xr:uid="{00000000-0005-0000-0000-0000FB030000}"/>
    <cellStyle name="Note 13 34" xfId="2331" xr:uid="{00000000-0005-0000-0000-0000FC030000}"/>
    <cellStyle name="Note 13 35" xfId="2754" xr:uid="{00000000-0005-0000-0000-0000FD030000}"/>
    <cellStyle name="Note 13 4" xfId="270" xr:uid="{00000000-0005-0000-0000-0000FE030000}"/>
    <cellStyle name="Note 13 5" xfId="416" xr:uid="{00000000-0005-0000-0000-0000FF030000}"/>
    <cellStyle name="Note 13 6" xfId="560" xr:uid="{00000000-0005-0000-0000-000000040000}"/>
    <cellStyle name="Note 13 7" xfId="619" xr:uid="{00000000-0005-0000-0000-000001040000}"/>
    <cellStyle name="Note 13 8" xfId="699" xr:uid="{00000000-0005-0000-0000-000002040000}"/>
    <cellStyle name="Note 13 9" xfId="778" xr:uid="{00000000-0005-0000-0000-000003040000}"/>
    <cellStyle name="Note 14" xfId="131" xr:uid="{00000000-0005-0000-0000-000004040000}"/>
    <cellStyle name="Note 14 10" xfId="876" xr:uid="{00000000-0005-0000-0000-000005040000}"/>
    <cellStyle name="Note 14 11" xfId="955" xr:uid="{00000000-0005-0000-0000-000006040000}"/>
    <cellStyle name="Note 14 12" xfId="1038" xr:uid="{00000000-0005-0000-0000-000007040000}"/>
    <cellStyle name="Note 14 13" xfId="1117" xr:uid="{00000000-0005-0000-0000-000008040000}"/>
    <cellStyle name="Note 14 14" xfId="1194" xr:uid="{00000000-0005-0000-0000-000009040000}"/>
    <cellStyle name="Note 14 15" xfId="1270" xr:uid="{00000000-0005-0000-0000-00000A040000}"/>
    <cellStyle name="Note 14 16" xfId="1348" xr:uid="{00000000-0005-0000-0000-00000B040000}"/>
    <cellStyle name="Note 14 17" xfId="1429" xr:uid="{00000000-0005-0000-0000-00000C040000}"/>
    <cellStyle name="Note 14 18" xfId="1507" xr:uid="{00000000-0005-0000-0000-00000D040000}"/>
    <cellStyle name="Note 14 19" xfId="1586" xr:uid="{00000000-0005-0000-0000-00000E040000}"/>
    <cellStyle name="Note 14 2" xfId="261" xr:uid="{00000000-0005-0000-0000-00000F040000}"/>
    <cellStyle name="Note 14 20" xfId="1664" xr:uid="{00000000-0005-0000-0000-000010040000}"/>
    <cellStyle name="Note 14 21" xfId="1734" xr:uid="{00000000-0005-0000-0000-000011040000}"/>
    <cellStyle name="Note 14 22" xfId="1807" xr:uid="{00000000-0005-0000-0000-000012040000}"/>
    <cellStyle name="Note 14 23" xfId="1939" xr:uid="{00000000-0005-0000-0000-000013040000}"/>
    <cellStyle name="Note 14 24" xfId="1973" xr:uid="{00000000-0005-0000-0000-000014040000}"/>
    <cellStyle name="Note 14 25" xfId="1971" xr:uid="{00000000-0005-0000-0000-000015040000}"/>
    <cellStyle name="Note 14 26" xfId="2135" xr:uid="{00000000-0005-0000-0000-000016040000}"/>
    <cellStyle name="Note 14 27" xfId="2189" xr:uid="{00000000-0005-0000-0000-000017040000}"/>
    <cellStyle name="Note 14 28" xfId="2301" xr:uid="{00000000-0005-0000-0000-000018040000}"/>
    <cellStyle name="Note 14 29" xfId="2328" xr:uid="{00000000-0005-0000-0000-000019040000}"/>
    <cellStyle name="Note 14 3" xfId="325" xr:uid="{00000000-0005-0000-0000-00001A040000}"/>
    <cellStyle name="Note 14 30" xfId="2406" xr:uid="{00000000-0005-0000-0000-00001B040000}"/>
    <cellStyle name="Note 14 31" xfId="2487" xr:uid="{00000000-0005-0000-0000-00001C040000}"/>
    <cellStyle name="Note 14 32" xfId="2564" xr:uid="{00000000-0005-0000-0000-00001D040000}"/>
    <cellStyle name="Note 14 33" xfId="2648" xr:uid="{00000000-0005-0000-0000-00001E040000}"/>
    <cellStyle name="Note 14 34" xfId="2654" xr:uid="{00000000-0005-0000-0000-00001F040000}"/>
    <cellStyle name="Note 14 35" xfId="2769" xr:uid="{00000000-0005-0000-0000-000020040000}"/>
    <cellStyle name="Note 14 4" xfId="410" xr:uid="{00000000-0005-0000-0000-000021040000}"/>
    <cellStyle name="Note 14 5" xfId="145" xr:uid="{00000000-0005-0000-0000-000022040000}"/>
    <cellStyle name="Note 14 6" xfId="539" xr:uid="{00000000-0005-0000-0000-000023040000}"/>
    <cellStyle name="Note 14 7" xfId="635" xr:uid="{00000000-0005-0000-0000-000024040000}"/>
    <cellStyle name="Note 14 8" xfId="716" xr:uid="{00000000-0005-0000-0000-000025040000}"/>
    <cellStyle name="Note 14 9" xfId="795" xr:uid="{00000000-0005-0000-0000-000026040000}"/>
    <cellStyle name="Note 15" xfId="128" xr:uid="{00000000-0005-0000-0000-000027040000}"/>
    <cellStyle name="Note 15 10" xfId="873" xr:uid="{00000000-0005-0000-0000-000028040000}"/>
    <cellStyle name="Note 15 11" xfId="952" xr:uid="{00000000-0005-0000-0000-000029040000}"/>
    <cellStyle name="Note 15 12" xfId="1035" xr:uid="{00000000-0005-0000-0000-00002A040000}"/>
    <cellStyle name="Note 15 13" xfId="1114" xr:uid="{00000000-0005-0000-0000-00002B040000}"/>
    <cellStyle name="Note 15 14" xfId="1191" xr:uid="{00000000-0005-0000-0000-00002C040000}"/>
    <cellStyle name="Note 15 15" xfId="1267" xr:uid="{00000000-0005-0000-0000-00002D040000}"/>
    <cellStyle name="Note 15 16" xfId="1345" xr:uid="{00000000-0005-0000-0000-00002E040000}"/>
    <cellStyle name="Note 15 17" xfId="1426" xr:uid="{00000000-0005-0000-0000-00002F040000}"/>
    <cellStyle name="Note 15 18" xfId="1504" xr:uid="{00000000-0005-0000-0000-000030040000}"/>
    <cellStyle name="Note 15 19" xfId="1583" xr:uid="{00000000-0005-0000-0000-000031040000}"/>
    <cellStyle name="Note 15 2" xfId="258" xr:uid="{00000000-0005-0000-0000-000032040000}"/>
    <cellStyle name="Note 15 20" xfId="1661" xr:uid="{00000000-0005-0000-0000-000033040000}"/>
    <cellStyle name="Note 15 21" xfId="1731" xr:uid="{00000000-0005-0000-0000-000034040000}"/>
    <cellStyle name="Note 15 22" xfId="1804" xr:uid="{00000000-0005-0000-0000-000035040000}"/>
    <cellStyle name="Note 15 23" xfId="1936" xr:uid="{00000000-0005-0000-0000-000036040000}"/>
    <cellStyle name="Note 15 24" xfId="1958" xr:uid="{00000000-0005-0000-0000-000037040000}"/>
    <cellStyle name="Note 15 25" xfId="2004" xr:uid="{00000000-0005-0000-0000-000038040000}"/>
    <cellStyle name="Note 15 26" xfId="2132" xr:uid="{00000000-0005-0000-0000-000039040000}"/>
    <cellStyle name="Note 15 27" xfId="2167" xr:uid="{00000000-0005-0000-0000-00003A040000}"/>
    <cellStyle name="Note 15 28" xfId="2298" xr:uid="{00000000-0005-0000-0000-00003B040000}"/>
    <cellStyle name="Note 15 29" xfId="2252" xr:uid="{00000000-0005-0000-0000-00003C040000}"/>
    <cellStyle name="Note 15 3" xfId="155" xr:uid="{00000000-0005-0000-0000-00003D040000}"/>
    <cellStyle name="Note 15 30" xfId="2403" xr:uid="{00000000-0005-0000-0000-00003E040000}"/>
    <cellStyle name="Note 15 31" xfId="2484" xr:uid="{00000000-0005-0000-0000-00003F040000}"/>
    <cellStyle name="Note 15 32" xfId="2561" xr:uid="{00000000-0005-0000-0000-000040040000}"/>
    <cellStyle name="Note 15 33" xfId="2645" xr:uid="{00000000-0005-0000-0000-000041040000}"/>
    <cellStyle name="Note 15 34" xfId="2605" xr:uid="{00000000-0005-0000-0000-000042040000}"/>
    <cellStyle name="Note 15 35" xfId="2766" xr:uid="{00000000-0005-0000-0000-000043040000}"/>
    <cellStyle name="Note 15 4" xfId="242" xr:uid="{00000000-0005-0000-0000-000044040000}"/>
    <cellStyle name="Note 15 5" xfId="383" xr:uid="{00000000-0005-0000-0000-000045040000}"/>
    <cellStyle name="Note 15 6" xfId="528" xr:uid="{00000000-0005-0000-0000-000046040000}"/>
    <cellStyle name="Note 15 7" xfId="632" xr:uid="{00000000-0005-0000-0000-000047040000}"/>
    <cellStyle name="Note 15 8" xfId="713" xr:uid="{00000000-0005-0000-0000-000048040000}"/>
    <cellStyle name="Note 15 9" xfId="792" xr:uid="{00000000-0005-0000-0000-000049040000}"/>
    <cellStyle name="Note 16" xfId="43" xr:uid="{00000000-0005-0000-0000-00004A040000}"/>
    <cellStyle name="Note 17" xfId="175" xr:uid="{00000000-0005-0000-0000-00004B040000}"/>
    <cellStyle name="Note 18" xfId="343" xr:uid="{00000000-0005-0000-0000-00004C040000}"/>
    <cellStyle name="Note 19" xfId="364" xr:uid="{00000000-0005-0000-0000-00004D040000}"/>
    <cellStyle name="Note 2" xfId="51" xr:uid="{00000000-0005-0000-0000-00004E040000}"/>
    <cellStyle name="Note 2 10" xfId="99" xr:uid="{00000000-0005-0000-0000-00004F040000}"/>
    <cellStyle name="Note 2 10 10" xfId="844" xr:uid="{00000000-0005-0000-0000-000050040000}"/>
    <cellStyle name="Note 2 10 11" xfId="924" xr:uid="{00000000-0005-0000-0000-000051040000}"/>
    <cellStyle name="Note 2 10 12" xfId="1008" xr:uid="{00000000-0005-0000-0000-000052040000}"/>
    <cellStyle name="Note 2 10 13" xfId="1086" xr:uid="{00000000-0005-0000-0000-000053040000}"/>
    <cellStyle name="Note 2 10 14" xfId="1165" xr:uid="{00000000-0005-0000-0000-000054040000}"/>
    <cellStyle name="Note 2 10 15" xfId="1240" xr:uid="{00000000-0005-0000-0000-000055040000}"/>
    <cellStyle name="Note 2 10 16" xfId="1318" xr:uid="{00000000-0005-0000-0000-000056040000}"/>
    <cellStyle name="Note 2 10 17" xfId="1399" xr:uid="{00000000-0005-0000-0000-000057040000}"/>
    <cellStyle name="Note 2 10 18" xfId="1477" xr:uid="{00000000-0005-0000-0000-000058040000}"/>
    <cellStyle name="Note 2 10 19" xfId="1556" xr:uid="{00000000-0005-0000-0000-000059040000}"/>
    <cellStyle name="Note 2 10 2" xfId="229" xr:uid="{00000000-0005-0000-0000-00005A040000}"/>
    <cellStyle name="Note 2 10 20" xfId="1634" xr:uid="{00000000-0005-0000-0000-00005B040000}"/>
    <cellStyle name="Note 2 10 21" xfId="1706" xr:uid="{00000000-0005-0000-0000-00005C040000}"/>
    <cellStyle name="Note 2 10 22" xfId="1779" xr:uid="{00000000-0005-0000-0000-00005D040000}"/>
    <cellStyle name="Note 2 10 23" xfId="1907" xr:uid="{00000000-0005-0000-0000-00005E040000}"/>
    <cellStyle name="Note 2 10 24" xfId="1827" xr:uid="{00000000-0005-0000-0000-00005F040000}"/>
    <cellStyle name="Note 2 10 25" xfId="1849" xr:uid="{00000000-0005-0000-0000-000060040000}"/>
    <cellStyle name="Note 2 10 26" xfId="2105" xr:uid="{00000000-0005-0000-0000-000061040000}"/>
    <cellStyle name="Note 2 10 27" xfId="2155" xr:uid="{00000000-0005-0000-0000-000062040000}"/>
    <cellStyle name="Note 2 10 28" xfId="2285" xr:uid="{00000000-0005-0000-0000-000063040000}"/>
    <cellStyle name="Note 2 10 29" xfId="2270" xr:uid="{00000000-0005-0000-0000-000064040000}"/>
    <cellStyle name="Note 2 10 3" xfId="320" xr:uid="{00000000-0005-0000-0000-000065040000}"/>
    <cellStyle name="Note 2 10 30" xfId="2329" xr:uid="{00000000-0005-0000-0000-000066040000}"/>
    <cellStyle name="Note 2 10 31" xfId="2455" xr:uid="{00000000-0005-0000-0000-000067040000}"/>
    <cellStyle name="Note 2 10 32" xfId="2535" xr:uid="{00000000-0005-0000-0000-000068040000}"/>
    <cellStyle name="Note 2 10 33" xfId="2616" xr:uid="{00000000-0005-0000-0000-000069040000}"/>
    <cellStyle name="Note 2 10 34" xfId="2363" xr:uid="{00000000-0005-0000-0000-00006A040000}"/>
    <cellStyle name="Note 2 10 35" xfId="2741" xr:uid="{00000000-0005-0000-0000-00006B040000}"/>
    <cellStyle name="Note 2 10 4" xfId="372" xr:uid="{00000000-0005-0000-0000-00006C040000}"/>
    <cellStyle name="Note 2 10 5" xfId="391" xr:uid="{00000000-0005-0000-0000-00006D040000}"/>
    <cellStyle name="Note 2 10 6" xfId="518" xr:uid="{00000000-0005-0000-0000-00006E040000}"/>
    <cellStyle name="Note 2 10 7" xfId="604" xr:uid="{00000000-0005-0000-0000-00006F040000}"/>
    <cellStyle name="Note 2 10 8" xfId="684" xr:uid="{00000000-0005-0000-0000-000070040000}"/>
    <cellStyle name="Note 2 10 9" xfId="763" xr:uid="{00000000-0005-0000-0000-000071040000}"/>
    <cellStyle name="Note 2 11" xfId="123" xr:uid="{00000000-0005-0000-0000-000072040000}"/>
    <cellStyle name="Note 2 11 10" xfId="868" xr:uid="{00000000-0005-0000-0000-000073040000}"/>
    <cellStyle name="Note 2 11 11" xfId="947" xr:uid="{00000000-0005-0000-0000-000074040000}"/>
    <cellStyle name="Note 2 11 12" xfId="1031" xr:uid="{00000000-0005-0000-0000-000075040000}"/>
    <cellStyle name="Note 2 11 13" xfId="1110" xr:uid="{00000000-0005-0000-0000-000076040000}"/>
    <cellStyle name="Note 2 11 14" xfId="1187" xr:uid="{00000000-0005-0000-0000-000077040000}"/>
    <cellStyle name="Note 2 11 15" xfId="1262" xr:uid="{00000000-0005-0000-0000-000078040000}"/>
    <cellStyle name="Note 2 11 16" xfId="1340" xr:uid="{00000000-0005-0000-0000-000079040000}"/>
    <cellStyle name="Note 2 11 17" xfId="1421" xr:uid="{00000000-0005-0000-0000-00007A040000}"/>
    <cellStyle name="Note 2 11 18" xfId="1499" xr:uid="{00000000-0005-0000-0000-00007B040000}"/>
    <cellStyle name="Note 2 11 19" xfId="1579" xr:uid="{00000000-0005-0000-0000-00007C040000}"/>
    <cellStyle name="Note 2 11 2" xfId="253" xr:uid="{00000000-0005-0000-0000-00007D040000}"/>
    <cellStyle name="Note 2 11 20" xfId="1656" xr:uid="{00000000-0005-0000-0000-00007E040000}"/>
    <cellStyle name="Note 2 11 21" xfId="1727" xr:uid="{00000000-0005-0000-0000-00007F040000}"/>
    <cellStyle name="Note 2 11 22" xfId="1800" xr:uid="{00000000-0005-0000-0000-000080040000}"/>
    <cellStyle name="Note 2 11 23" xfId="1931" xr:uid="{00000000-0005-0000-0000-000081040000}"/>
    <cellStyle name="Note 2 11 24" xfId="2013" xr:uid="{00000000-0005-0000-0000-000082040000}"/>
    <cellStyle name="Note 2 11 25" xfId="1972" xr:uid="{00000000-0005-0000-0000-000083040000}"/>
    <cellStyle name="Note 2 11 26" xfId="2127" xr:uid="{00000000-0005-0000-0000-000084040000}"/>
    <cellStyle name="Note 2 11 27" xfId="2212" xr:uid="{00000000-0005-0000-0000-000085040000}"/>
    <cellStyle name="Note 2 11 28" xfId="2075" xr:uid="{00000000-0005-0000-0000-000086040000}"/>
    <cellStyle name="Note 2 11 29" xfId="2341" xr:uid="{00000000-0005-0000-0000-000087040000}"/>
    <cellStyle name="Note 2 11 3" xfId="309" xr:uid="{00000000-0005-0000-0000-000088040000}"/>
    <cellStyle name="Note 2 11 30" xfId="2398" xr:uid="{00000000-0005-0000-0000-000089040000}"/>
    <cellStyle name="Note 2 11 31" xfId="2479" xr:uid="{00000000-0005-0000-0000-00008A040000}"/>
    <cellStyle name="Note 2 11 32" xfId="2556" xr:uid="{00000000-0005-0000-0000-00008B040000}"/>
    <cellStyle name="Note 2 11 33" xfId="2640" xr:uid="{00000000-0005-0000-0000-00008C040000}"/>
    <cellStyle name="Note 2 11 34" xfId="2274" xr:uid="{00000000-0005-0000-0000-00008D040000}"/>
    <cellStyle name="Note 2 11 35" xfId="2762" xr:uid="{00000000-0005-0000-0000-00008E040000}"/>
    <cellStyle name="Note 2 11 4" xfId="377" xr:uid="{00000000-0005-0000-0000-00008F040000}"/>
    <cellStyle name="Note 2 11 5" xfId="356" xr:uid="{00000000-0005-0000-0000-000090040000}"/>
    <cellStyle name="Note 2 11 6" xfId="436" xr:uid="{00000000-0005-0000-0000-000091040000}"/>
    <cellStyle name="Note 2 11 7" xfId="628" xr:uid="{00000000-0005-0000-0000-000092040000}"/>
    <cellStyle name="Note 2 11 8" xfId="708" xr:uid="{00000000-0005-0000-0000-000093040000}"/>
    <cellStyle name="Note 2 11 9" xfId="787" xr:uid="{00000000-0005-0000-0000-000094040000}"/>
    <cellStyle name="Note 2 12" xfId="118" xr:uid="{00000000-0005-0000-0000-000095040000}"/>
    <cellStyle name="Note 2 12 10" xfId="863" xr:uid="{00000000-0005-0000-0000-000096040000}"/>
    <cellStyle name="Note 2 12 11" xfId="943" xr:uid="{00000000-0005-0000-0000-000097040000}"/>
    <cellStyle name="Note 2 12 12" xfId="1026" xr:uid="{00000000-0005-0000-0000-000098040000}"/>
    <cellStyle name="Note 2 12 13" xfId="1105" xr:uid="{00000000-0005-0000-0000-000099040000}"/>
    <cellStyle name="Note 2 12 14" xfId="1182" xr:uid="{00000000-0005-0000-0000-00009A040000}"/>
    <cellStyle name="Note 2 12 15" xfId="1258" xr:uid="{00000000-0005-0000-0000-00009B040000}"/>
    <cellStyle name="Note 2 12 16" xfId="1336" xr:uid="{00000000-0005-0000-0000-00009C040000}"/>
    <cellStyle name="Note 2 12 17" xfId="1417" xr:uid="{00000000-0005-0000-0000-00009D040000}"/>
    <cellStyle name="Note 2 12 18" xfId="1495" xr:uid="{00000000-0005-0000-0000-00009E040000}"/>
    <cellStyle name="Note 2 12 19" xfId="1574" xr:uid="{00000000-0005-0000-0000-00009F040000}"/>
    <cellStyle name="Note 2 12 2" xfId="248" xr:uid="{00000000-0005-0000-0000-0000A0040000}"/>
    <cellStyle name="Note 2 12 20" xfId="1651" xr:uid="{00000000-0005-0000-0000-0000A1040000}"/>
    <cellStyle name="Note 2 12 21" xfId="1723" xr:uid="{00000000-0005-0000-0000-0000A2040000}"/>
    <cellStyle name="Note 2 12 22" xfId="1796" xr:uid="{00000000-0005-0000-0000-0000A3040000}"/>
    <cellStyle name="Note 2 12 23" xfId="1926" xr:uid="{00000000-0005-0000-0000-0000A4040000}"/>
    <cellStyle name="Note 2 12 24" xfId="1999" xr:uid="{00000000-0005-0000-0000-0000A5040000}"/>
    <cellStyle name="Note 2 12 25" xfId="1829" xr:uid="{00000000-0005-0000-0000-0000A6040000}"/>
    <cellStyle name="Note 2 12 26" xfId="2122" xr:uid="{00000000-0005-0000-0000-0000A7040000}"/>
    <cellStyle name="Note 2 12 27" xfId="2183" xr:uid="{00000000-0005-0000-0000-0000A8040000}"/>
    <cellStyle name="Note 2 12 28" xfId="2209" xr:uid="{00000000-0005-0000-0000-0000A9040000}"/>
    <cellStyle name="Note 2 12 29" xfId="2332" xr:uid="{00000000-0005-0000-0000-0000AA040000}"/>
    <cellStyle name="Note 2 12 3" xfId="303" xr:uid="{00000000-0005-0000-0000-0000AB040000}"/>
    <cellStyle name="Note 2 12 30" xfId="2393" xr:uid="{00000000-0005-0000-0000-0000AC040000}"/>
    <cellStyle name="Note 2 12 31" xfId="2474" xr:uid="{00000000-0005-0000-0000-0000AD040000}"/>
    <cellStyle name="Note 2 12 32" xfId="2552" xr:uid="{00000000-0005-0000-0000-0000AE040000}"/>
    <cellStyle name="Note 2 12 33" xfId="2635" xr:uid="{00000000-0005-0000-0000-0000AF040000}"/>
    <cellStyle name="Note 2 12 34" xfId="2361" xr:uid="{00000000-0005-0000-0000-0000B0040000}"/>
    <cellStyle name="Note 2 12 35" xfId="2758" xr:uid="{00000000-0005-0000-0000-0000B1040000}"/>
    <cellStyle name="Note 2 12 4" xfId="419" xr:uid="{00000000-0005-0000-0000-0000B2040000}"/>
    <cellStyle name="Note 2 12 5" xfId="279" xr:uid="{00000000-0005-0000-0000-0000B3040000}"/>
    <cellStyle name="Note 2 12 6" xfId="526" xr:uid="{00000000-0005-0000-0000-0000B4040000}"/>
    <cellStyle name="Note 2 12 7" xfId="623" xr:uid="{00000000-0005-0000-0000-0000B5040000}"/>
    <cellStyle name="Note 2 12 8" xfId="703" xr:uid="{00000000-0005-0000-0000-0000B6040000}"/>
    <cellStyle name="Note 2 12 9" xfId="782" xr:uid="{00000000-0005-0000-0000-0000B7040000}"/>
    <cellStyle name="Note 2 13" xfId="136" xr:uid="{00000000-0005-0000-0000-0000B8040000}"/>
    <cellStyle name="Note 2 13 10" xfId="881" xr:uid="{00000000-0005-0000-0000-0000B9040000}"/>
    <cellStyle name="Note 2 13 11" xfId="959" xr:uid="{00000000-0005-0000-0000-0000BA040000}"/>
    <cellStyle name="Note 2 13 12" xfId="1043" xr:uid="{00000000-0005-0000-0000-0000BB040000}"/>
    <cellStyle name="Note 2 13 13" xfId="1122" xr:uid="{00000000-0005-0000-0000-0000BC040000}"/>
    <cellStyle name="Note 2 13 14" xfId="1199" xr:uid="{00000000-0005-0000-0000-0000BD040000}"/>
    <cellStyle name="Note 2 13 15" xfId="1274" xr:uid="{00000000-0005-0000-0000-0000BE040000}"/>
    <cellStyle name="Note 2 13 16" xfId="1352" xr:uid="{00000000-0005-0000-0000-0000BF040000}"/>
    <cellStyle name="Note 2 13 17" xfId="1433" xr:uid="{00000000-0005-0000-0000-0000C0040000}"/>
    <cellStyle name="Note 2 13 18" xfId="1511" xr:uid="{00000000-0005-0000-0000-0000C1040000}"/>
    <cellStyle name="Note 2 13 19" xfId="1591" xr:uid="{00000000-0005-0000-0000-0000C2040000}"/>
    <cellStyle name="Note 2 13 2" xfId="266" xr:uid="{00000000-0005-0000-0000-0000C3040000}"/>
    <cellStyle name="Note 2 13 20" xfId="1668" xr:uid="{00000000-0005-0000-0000-0000C4040000}"/>
    <cellStyle name="Note 2 13 21" xfId="1738" xr:uid="{00000000-0005-0000-0000-0000C5040000}"/>
    <cellStyle name="Note 2 13 22" xfId="1811" xr:uid="{00000000-0005-0000-0000-0000C6040000}"/>
    <cellStyle name="Note 2 13 23" xfId="1944" xr:uid="{00000000-0005-0000-0000-0000C7040000}"/>
    <cellStyle name="Note 2 13 24" xfId="2035" xr:uid="{00000000-0005-0000-0000-0000C8040000}"/>
    <cellStyle name="Note 2 13 25" xfId="2066" xr:uid="{00000000-0005-0000-0000-0000C9040000}"/>
    <cellStyle name="Note 2 13 26" xfId="2140" xr:uid="{00000000-0005-0000-0000-0000CA040000}"/>
    <cellStyle name="Note 2 13 27" xfId="2225" xr:uid="{00000000-0005-0000-0000-0000CB040000}"/>
    <cellStyle name="Note 2 13 28" xfId="2306" xr:uid="{00000000-0005-0000-0000-0000CC040000}"/>
    <cellStyle name="Note 2 13 29" xfId="2379" xr:uid="{00000000-0005-0000-0000-0000CD040000}"/>
    <cellStyle name="Note 2 13 3" xfId="180" xr:uid="{00000000-0005-0000-0000-0000CE040000}"/>
    <cellStyle name="Note 2 13 30" xfId="2411" xr:uid="{00000000-0005-0000-0000-0000CF040000}"/>
    <cellStyle name="Note 2 13 31" xfId="2492" xr:uid="{00000000-0005-0000-0000-0000D0040000}"/>
    <cellStyle name="Note 2 13 32" xfId="2568" xr:uid="{00000000-0005-0000-0000-0000D1040000}"/>
    <cellStyle name="Note 2 13 33" xfId="2653" xr:uid="{00000000-0005-0000-0000-0000D2040000}"/>
    <cellStyle name="Note 2 13 34" xfId="2652" xr:uid="{00000000-0005-0000-0000-0000D3040000}"/>
    <cellStyle name="Note 2 13 35" xfId="2773" xr:uid="{00000000-0005-0000-0000-0000D4040000}"/>
    <cellStyle name="Note 2 13 4" xfId="361" xr:uid="{00000000-0005-0000-0000-0000D5040000}"/>
    <cellStyle name="Note 2 13 5" xfId="433" xr:uid="{00000000-0005-0000-0000-0000D6040000}"/>
    <cellStyle name="Note 2 13 6" xfId="591" xr:uid="{00000000-0005-0000-0000-0000D7040000}"/>
    <cellStyle name="Note 2 13 7" xfId="640" xr:uid="{00000000-0005-0000-0000-0000D8040000}"/>
    <cellStyle name="Note 2 13 8" xfId="721" xr:uid="{00000000-0005-0000-0000-0000D9040000}"/>
    <cellStyle name="Note 2 13 9" xfId="800" xr:uid="{00000000-0005-0000-0000-0000DA040000}"/>
    <cellStyle name="Note 2 14" xfId="138" xr:uid="{00000000-0005-0000-0000-0000DB040000}"/>
    <cellStyle name="Note 2 14 10" xfId="883" xr:uid="{00000000-0005-0000-0000-0000DC040000}"/>
    <cellStyle name="Note 2 14 11" xfId="961" xr:uid="{00000000-0005-0000-0000-0000DD040000}"/>
    <cellStyle name="Note 2 14 12" xfId="1045" xr:uid="{00000000-0005-0000-0000-0000DE040000}"/>
    <cellStyle name="Note 2 14 13" xfId="1124" xr:uid="{00000000-0005-0000-0000-0000DF040000}"/>
    <cellStyle name="Note 2 14 14" xfId="1200" xr:uid="{00000000-0005-0000-0000-0000E0040000}"/>
    <cellStyle name="Note 2 14 15" xfId="1276" xr:uid="{00000000-0005-0000-0000-0000E1040000}"/>
    <cellStyle name="Note 2 14 16" xfId="1354" xr:uid="{00000000-0005-0000-0000-0000E2040000}"/>
    <cellStyle name="Note 2 14 17" xfId="1435" xr:uid="{00000000-0005-0000-0000-0000E3040000}"/>
    <cellStyle name="Note 2 14 18" xfId="1513" xr:uid="{00000000-0005-0000-0000-0000E4040000}"/>
    <cellStyle name="Note 2 14 19" xfId="1593" xr:uid="{00000000-0005-0000-0000-0000E5040000}"/>
    <cellStyle name="Note 2 14 2" xfId="268" xr:uid="{00000000-0005-0000-0000-0000E6040000}"/>
    <cellStyle name="Note 2 14 20" xfId="1669" xr:uid="{00000000-0005-0000-0000-0000E7040000}"/>
    <cellStyle name="Note 2 14 21" xfId="1739" xr:uid="{00000000-0005-0000-0000-0000E8040000}"/>
    <cellStyle name="Note 2 14 22" xfId="1812" xr:uid="{00000000-0005-0000-0000-0000E9040000}"/>
    <cellStyle name="Note 2 14 23" xfId="1946" xr:uid="{00000000-0005-0000-0000-0000EA040000}"/>
    <cellStyle name="Note 2 14 24" xfId="2037" xr:uid="{00000000-0005-0000-0000-0000EB040000}"/>
    <cellStyle name="Note 2 14 25" xfId="2068" xr:uid="{00000000-0005-0000-0000-0000EC040000}"/>
    <cellStyle name="Note 2 14 26" xfId="2142" xr:uid="{00000000-0005-0000-0000-0000ED040000}"/>
    <cellStyle name="Note 2 14 27" xfId="2227" xr:uid="{00000000-0005-0000-0000-0000EE040000}"/>
    <cellStyle name="Note 2 14 28" xfId="2307" xr:uid="{00000000-0005-0000-0000-0000EF040000}"/>
    <cellStyle name="Note 2 14 29" xfId="2380" xr:uid="{00000000-0005-0000-0000-0000F0040000}"/>
    <cellStyle name="Note 2 14 3" xfId="319" xr:uid="{00000000-0005-0000-0000-0000F1040000}"/>
    <cellStyle name="Note 2 14 30" xfId="2413" xr:uid="{00000000-0005-0000-0000-0000F2040000}"/>
    <cellStyle name="Note 2 14 31" xfId="2493" xr:uid="{00000000-0005-0000-0000-0000F3040000}"/>
    <cellStyle name="Note 2 14 32" xfId="2570" xr:uid="{00000000-0005-0000-0000-0000F4040000}"/>
    <cellStyle name="Note 2 14 33" xfId="2655" xr:uid="{00000000-0005-0000-0000-0000F5040000}"/>
    <cellStyle name="Note 2 14 34" xfId="2444" xr:uid="{00000000-0005-0000-0000-0000F6040000}"/>
    <cellStyle name="Note 2 14 35" xfId="2774" xr:uid="{00000000-0005-0000-0000-0000F7040000}"/>
    <cellStyle name="Note 2 14 4" xfId="432" xr:uid="{00000000-0005-0000-0000-0000F8040000}"/>
    <cellStyle name="Note 2 14 5" xfId="430" xr:uid="{00000000-0005-0000-0000-0000F9040000}"/>
    <cellStyle name="Note 2 14 6" xfId="593" xr:uid="{00000000-0005-0000-0000-0000FA040000}"/>
    <cellStyle name="Note 2 14 7" xfId="641" xr:uid="{00000000-0005-0000-0000-0000FB040000}"/>
    <cellStyle name="Note 2 14 8" xfId="722" xr:uid="{00000000-0005-0000-0000-0000FC040000}"/>
    <cellStyle name="Note 2 14 9" xfId="802" xr:uid="{00000000-0005-0000-0000-0000FD040000}"/>
    <cellStyle name="Note 2 15" xfId="181" xr:uid="{00000000-0005-0000-0000-0000FE040000}"/>
    <cellStyle name="Note 2 16" xfId="321" xr:uid="{00000000-0005-0000-0000-0000FF040000}"/>
    <cellStyle name="Note 2 17" xfId="281" xr:uid="{00000000-0005-0000-0000-000000050000}"/>
    <cellStyle name="Note 2 18" xfId="338" xr:uid="{00000000-0005-0000-0000-000001050000}"/>
    <cellStyle name="Note 2 19" xfId="392" xr:uid="{00000000-0005-0000-0000-000002050000}"/>
    <cellStyle name="Note 2 2" xfId="70" xr:uid="{00000000-0005-0000-0000-000003050000}"/>
    <cellStyle name="Note 2 2 10" xfId="815" xr:uid="{00000000-0005-0000-0000-000004050000}"/>
    <cellStyle name="Note 2 2 11" xfId="895" xr:uid="{00000000-0005-0000-0000-000005050000}"/>
    <cellStyle name="Note 2 2 12" xfId="979" xr:uid="{00000000-0005-0000-0000-000006050000}"/>
    <cellStyle name="Note 2 2 13" xfId="1057" xr:uid="{00000000-0005-0000-0000-000007050000}"/>
    <cellStyle name="Note 2 2 14" xfId="1136" xr:uid="{00000000-0005-0000-0000-000008050000}"/>
    <cellStyle name="Note 2 2 15" xfId="1211" xr:uid="{00000000-0005-0000-0000-000009050000}"/>
    <cellStyle name="Note 2 2 16" xfId="1290" xr:uid="{00000000-0005-0000-0000-00000A050000}"/>
    <cellStyle name="Note 2 2 17" xfId="1371" xr:uid="{00000000-0005-0000-0000-00000B050000}"/>
    <cellStyle name="Note 2 2 18" xfId="1449" xr:uid="{00000000-0005-0000-0000-00000C050000}"/>
    <cellStyle name="Note 2 2 19" xfId="1528" xr:uid="{00000000-0005-0000-0000-00000D050000}"/>
    <cellStyle name="Note 2 2 2" xfId="200" xr:uid="{00000000-0005-0000-0000-00000E050000}"/>
    <cellStyle name="Note 2 2 20" xfId="1606" xr:uid="{00000000-0005-0000-0000-00000F050000}"/>
    <cellStyle name="Note 2 2 21" xfId="1679" xr:uid="{00000000-0005-0000-0000-000010050000}"/>
    <cellStyle name="Note 2 2 22" xfId="1752" xr:uid="{00000000-0005-0000-0000-000011050000}"/>
    <cellStyle name="Note 2 2 23" xfId="1878" xr:uid="{00000000-0005-0000-0000-000012050000}"/>
    <cellStyle name="Note 2 2 24" xfId="1975" xr:uid="{00000000-0005-0000-0000-000013050000}"/>
    <cellStyle name="Note 2 2 25" xfId="2036" xr:uid="{00000000-0005-0000-0000-000014050000}"/>
    <cellStyle name="Note 2 2 26" xfId="2076" xr:uid="{00000000-0005-0000-0000-000015050000}"/>
    <cellStyle name="Note 2 2 27" xfId="2174" xr:uid="{00000000-0005-0000-0000-000016050000}"/>
    <cellStyle name="Note 2 2 28" xfId="2263" xr:uid="{00000000-0005-0000-0000-000017050000}"/>
    <cellStyle name="Note 2 2 29" xfId="2335" xr:uid="{00000000-0005-0000-0000-000018050000}"/>
    <cellStyle name="Note 2 2 3" xfId="289" xr:uid="{00000000-0005-0000-0000-000019050000}"/>
    <cellStyle name="Note 2 2 30" xfId="2375" xr:uid="{00000000-0005-0000-0000-00001A050000}"/>
    <cellStyle name="Note 2 2 31" xfId="2426" xr:uid="{00000000-0005-0000-0000-00001B050000}"/>
    <cellStyle name="Note 2 2 32" xfId="2506" xr:uid="{00000000-0005-0000-0000-00001C050000}"/>
    <cellStyle name="Note 2 2 33" xfId="2587" xr:uid="{00000000-0005-0000-0000-00001D050000}"/>
    <cellStyle name="Note 2 2 34" xfId="2675" xr:uid="{00000000-0005-0000-0000-00001E050000}"/>
    <cellStyle name="Note 2 2 35" xfId="2714" xr:uid="{00000000-0005-0000-0000-00001F050000}"/>
    <cellStyle name="Note 2 2 4" xfId="398" xr:uid="{00000000-0005-0000-0000-000020050000}"/>
    <cellStyle name="Note 2 2 5" xfId="442" xr:uid="{00000000-0005-0000-0000-000021050000}"/>
    <cellStyle name="Note 2 2 6" xfId="547" xr:uid="{00000000-0005-0000-0000-000022050000}"/>
    <cellStyle name="Note 2 2 7" xfId="517" xr:uid="{00000000-0005-0000-0000-000023050000}"/>
    <cellStyle name="Note 2 2 8" xfId="655" xr:uid="{00000000-0005-0000-0000-000024050000}"/>
    <cellStyle name="Note 2 2 9" xfId="735" xr:uid="{00000000-0005-0000-0000-000025050000}"/>
    <cellStyle name="Note 2 20" xfId="463" xr:uid="{00000000-0005-0000-0000-000026050000}"/>
    <cellStyle name="Note 2 21" xfId="488" xr:uid="{00000000-0005-0000-0000-000027050000}"/>
    <cellStyle name="Note 2 22" xfId="615" xr:uid="{00000000-0005-0000-0000-000028050000}"/>
    <cellStyle name="Note 2 23" xfId="709" xr:uid="{00000000-0005-0000-0000-000029050000}"/>
    <cellStyle name="Note 2 24" xfId="801" xr:uid="{00000000-0005-0000-0000-00002A050000}"/>
    <cellStyle name="Note 2 25" xfId="457" xr:uid="{00000000-0005-0000-0000-00002B050000}"/>
    <cellStyle name="Note 2 26" xfId="734" xr:uid="{00000000-0005-0000-0000-00002C050000}"/>
    <cellStyle name="Note 2 27" xfId="995" xr:uid="{00000000-0005-0000-0000-00002D050000}"/>
    <cellStyle name="Note 2 28" xfId="1123" xr:uid="{00000000-0005-0000-0000-00002E050000}"/>
    <cellStyle name="Note 2 29" xfId="1152" xr:uid="{00000000-0005-0000-0000-00002F050000}"/>
    <cellStyle name="Note 2 3" xfId="66" xr:uid="{00000000-0005-0000-0000-000030050000}"/>
    <cellStyle name="Note 2 3 10" xfId="812" xr:uid="{00000000-0005-0000-0000-000031050000}"/>
    <cellStyle name="Note 2 3 11" xfId="891" xr:uid="{00000000-0005-0000-0000-000032050000}"/>
    <cellStyle name="Note 2 3 12" xfId="975" xr:uid="{00000000-0005-0000-0000-000033050000}"/>
    <cellStyle name="Note 2 3 13" xfId="1053" xr:uid="{00000000-0005-0000-0000-000034050000}"/>
    <cellStyle name="Note 2 3 14" xfId="1134" xr:uid="{00000000-0005-0000-0000-000035050000}"/>
    <cellStyle name="Note 2 3 15" xfId="1208" xr:uid="{00000000-0005-0000-0000-000036050000}"/>
    <cellStyle name="Note 2 3 16" xfId="1286" xr:uid="{00000000-0005-0000-0000-000037050000}"/>
    <cellStyle name="Note 2 3 17" xfId="1367" xr:uid="{00000000-0005-0000-0000-000038050000}"/>
    <cellStyle name="Note 2 3 18" xfId="1445" xr:uid="{00000000-0005-0000-0000-000039050000}"/>
    <cellStyle name="Note 2 3 19" xfId="1526" xr:uid="{00000000-0005-0000-0000-00003A050000}"/>
    <cellStyle name="Note 2 3 2" xfId="196" xr:uid="{00000000-0005-0000-0000-00003B050000}"/>
    <cellStyle name="Note 2 3 20" xfId="1603" xr:uid="{00000000-0005-0000-0000-00003C050000}"/>
    <cellStyle name="Note 2 3 21" xfId="1677" xr:uid="{00000000-0005-0000-0000-00003D050000}"/>
    <cellStyle name="Note 2 3 22" xfId="1750" xr:uid="{00000000-0005-0000-0000-00003E050000}"/>
    <cellStyle name="Note 2 3 23" xfId="1874" xr:uid="{00000000-0005-0000-0000-00003F050000}"/>
    <cellStyle name="Note 2 3 24" xfId="2009" xr:uid="{00000000-0005-0000-0000-000040050000}"/>
    <cellStyle name="Note 2 3 25" xfId="1845" xr:uid="{00000000-0005-0000-0000-000041050000}"/>
    <cellStyle name="Note 2 3 26" xfId="2072" xr:uid="{00000000-0005-0000-0000-000042050000}"/>
    <cellStyle name="Note 2 3 27" xfId="2207" xr:uid="{00000000-0005-0000-0000-000043050000}"/>
    <cellStyle name="Note 2 3 28" xfId="2126" xr:uid="{00000000-0005-0000-0000-000044050000}"/>
    <cellStyle name="Note 2 3 29" xfId="2368" xr:uid="{00000000-0005-0000-0000-000045050000}"/>
    <cellStyle name="Note 2 3 3" xfId="298" xr:uid="{00000000-0005-0000-0000-000046050000}"/>
    <cellStyle name="Note 2 3 30" xfId="2237" xr:uid="{00000000-0005-0000-0000-000047050000}"/>
    <cellStyle name="Note 2 3 31" xfId="2423" xr:uid="{00000000-0005-0000-0000-000048050000}"/>
    <cellStyle name="Note 2 3 32" xfId="2503" xr:uid="{00000000-0005-0000-0000-000049050000}"/>
    <cellStyle name="Note 2 3 33" xfId="2583" xr:uid="{00000000-0005-0000-0000-00004A050000}"/>
    <cellStyle name="Note 2 3 34" xfId="2661" xr:uid="{00000000-0005-0000-0000-00004B050000}"/>
    <cellStyle name="Note 2 3 35" xfId="2712" xr:uid="{00000000-0005-0000-0000-00004C050000}"/>
    <cellStyle name="Note 2 3 4" xfId="305" xr:uid="{00000000-0005-0000-0000-00004D050000}"/>
    <cellStyle name="Note 2 3 5" xfId="505" xr:uid="{00000000-0005-0000-0000-00004E050000}"/>
    <cellStyle name="Note 2 3 6" xfId="532" xr:uid="{00000000-0005-0000-0000-00004F050000}"/>
    <cellStyle name="Note 2 3 7" xfId="569" xr:uid="{00000000-0005-0000-0000-000050050000}"/>
    <cellStyle name="Note 2 3 8" xfId="651" xr:uid="{00000000-0005-0000-0000-000051050000}"/>
    <cellStyle name="Note 2 3 9" xfId="732" xr:uid="{00000000-0005-0000-0000-000052050000}"/>
    <cellStyle name="Note 2 30" xfId="1277" xr:uid="{00000000-0005-0000-0000-000053050000}"/>
    <cellStyle name="Note 2 31" xfId="1289" xr:uid="{00000000-0005-0000-0000-000054050000}"/>
    <cellStyle name="Note 2 32" xfId="1436" xr:uid="{00000000-0005-0000-0000-000055050000}"/>
    <cellStyle name="Note 2 33" xfId="1448" xr:uid="{00000000-0005-0000-0000-000056050000}"/>
    <cellStyle name="Note 2 34" xfId="1592" xr:uid="{00000000-0005-0000-0000-000057050000}"/>
    <cellStyle name="Note 2 35" xfId="1655" xr:uid="{00000000-0005-0000-0000-000058050000}"/>
    <cellStyle name="Note 2 36" xfId="1859" xr:uid="{00000000-0005-0000-0000-000059050000}"/>
    <cellStyle name="Note 2 37" xfId="1817" xr:uid="{00000000-0005-0000-0000-00005A050000}"/>
    <cellStyle name="Note 2 38" xfId="1832" xr:uid="{00000000-0005-0000-0000-00005B050000}"/>
    <cellStyle name="Note 2 39" xfId="1951" xr:uid="{00000000-0005-0000-0000-00005C050000}"/>
    <cellStyle name="Note 2 4" xfId="63" xr:uid="{00000000-0005-0000-0000-00005D050000}"/>
    <cellStyle name="Note 2 4 10" xfId="809" xr:uid="{00000000-0005-0000-0000-00005E050000}"/>
    <cellStyle name="Note 2 4 11" xfId="888" xr:uid="{00000000-0005-0000-0000-00005F050000}"/>
    <cellStyle name="Note 2 4 12" xfId="972" xr:uid="{00000000-0005-0000-0000-000060050000}"/>
    <cellStyle name="Note 2 4 13" xfId="1050" xr:uid="{00000000-0005-0000-0000-000061050000}"/>
    <cellStyle name="Note 2 4 14" xfId="1131" xr:uid="{00000000-0005-0000-0000-000062050000}"/>
    <cellStyle name="Note 2 4 15" xfId="1205" xr:uid="{00000000-0005-0000-0000-000063050000}"/>
    <cellStyle name="Note 2 4 16" xfId="1283" xr:uid="{00000000-0005-0000-0000-000064050000}"/>
    <cellStyle name="Note 2 4 17" xfId="1364" xr:uid="{00000000-0005-0000-0000-000065050000}"/>
    <cellStyle name="Note 2 4 18" xfId="1442" xr:uid="{00000000-0005-0000-0000-000066050000}"/>
    <cellStyle name="Note 2 4 19" xfId="1523" xr:uid="{00000000-0005-0000-0000-000067050000}"/>
    <cellStyle name="Note 2 4 2" xfId="193" xr:uid="{00000000-0005-0000-0000-000068050000}"/>
    <cellStyle name="Note 2 4 20" xfId="1600" xr:uid="{00000000-0005-0000-0000-000069050000}"/>
    <cellStyle name="Note 2 4 21" xfId="1674" xr:uid="{00000000-0005-0000-0000-00006A050000}"/>
    <cellStyle name="Note 2 4 22" xfId="1747" xr:uid="{00000000-0005-0000-0000-00006B050000}"/>
    <cellStyle name="Note 2 4 23" xfId="1871" xr:uid="{00000000-0005-0000-0000-00006C050000}"/>
    <cellStyle name="Note 2 4 24" xfId="1947" xr:uid="{00000000-0005-0000-0000-00006D050000}"/>
    <cellStyle name="Note 2 4 25" xfId="2062" xr:uid="{00000000-0005-0000-0000-00006E050000}"/>
    <cellStyle name="Note 2 4 26" xfId="1841" xr:uid="{00000000-0005-0000-0000-00006F050000}"/>
    <cellStyle name="Note 2 4 27" xfId="1830" xr:uid="{00000000-0005-0000-0000-000070050000}"/>
    <cellStyle name="Note 2 4 28" xfId="2168" xr:uid="{00000000-0005-0000-0000-000071050000}"/>
    <cellStyle name="Note 2 4 29" xfId="2287" xr:uid="{00000000-0005-0000-0000-000072050000}"/>
    <cellStyle name="Note 2 4 3" xfId="323" xr:uid="{00000000-0005-0000-0000-000073050000}"/>
    <cellStyle name="Note 2 4 30" xfId="2045" xr:uid="{00000000-0005-0000-0000-000074050000}"/>
    <cellStyle name="Note 2 4 31" xfId="2420" xr:uid="{00000000-0005-0000-0000-000075050000}"/>
    <cellStyle name="Note 2 4 32" xfId="2500" xr:uid="{00000000-0005-0000-0000-000076050000}"/>
    <cellStyle name="Note 2 4 33" xfId="2580" xr:uid="{00000000-0005-0000-0000-000077050000}"/>
    <cellStyle name="Note 2 4 34" xfId="2696" xr:uid="{00000000-0005-0000-0000-000078050000}"/>
    <cellStyle name="Note 2 4 35" xfId="2709" xr:uid="{00000000-0005-0000-0000-000079050000}"/>
    <cellStyle name="Note 2 4 4" xfId="308" xr:uid="{00000000-0005-0000-0000-00007A050000}"/>
    <cellStyle name="Note 2 4 5" xfId="481" xr:uid="{00000000-0005-0000-0000-00007B050000}"/>
    <cellStyle name="Note 2 4 6" xfId="443" xr:uid="{00000000-0005-0000-0000-00007C050000}"/>
    <cellStyle name="Note 2 4 7" xfId="438" xr:uid="{00000000-0005-0000-0000-00007D050000}"/>
    <cellStyle name="Note 2 4 8" xfId="648" xr:uid="{00000000-0005-0000-0000-00007E050000}"/>
    <cellStyle name="Note 2 4 9" xfId="729" xr:uid="{00000000-0005-0000-0000-00007F050000}"/>
    <cellStyle name="Note 2 40" xfId="1821" xr:uid="{00000000-0005-0000-0000-000080050000}"/>
    <cellStyle name="Note 2 41" xfId="2208" xr:uid="{00000000-0005-0000-0000-000081050000}"/>
    <cellStyle name="Note 2 42" xfId="2342" xr:uid="{00000000-0005-0000-0000-000082050000}"/>
    <cellStyle name="Note 2 43" xfId="2268" xr:uid="{00000000-0005-0000-0000-000083050000}"/>
    <cellStyle name="Note 2 44" xfId="2157" xr:uid="{00000000-0005-0000-0000-000084050000}"/>
    <cellStyle name="Note 2 45" xfId="2378" xr:uid="{00000000-0005-0000-0000-000085050000}"/>
    <cellStyle name="Note 2 46" xfId="2494" xr:uid="{00000000-0005-0000-0000-000086050000}"/>
    <cellStyle name="Note 2 47" xfId="2682" xr:uid="{00000000-0005-0000-0000-000087050000}"/>
    <cellStyle name="Note 2 48" xfId="2697" xr:uid="{00000000-0005-0000-0000-000088050000}"/>
    <cellStyle name="Note 2 49" xfId="2775" xr:uid="{00000000-0005-0000-0000-000089050000}"/>
    <cellStyle name="Note 2 5" xfId="87" xr:uid="{00000000-0005-0000-0000-00008A050000}"/>
    <cellStyle name="Note 2 5 10" xfId="832" xr:uid="{00000000-0005-0000-0000-00008B050000}"/>
    <cellStyle name="Note 2 5 11" xfId="912" xr:uid="{00000000-0005-0000-0000-00008C050000}"/>
    <cellStyle name="Note 2 5 12" xfId="996" xr:uid="{00000000-0005-0000-0000-00008D050000}"/>
    <cellStyle name="Note 2 5 13" xfId="1074" xr:uid="{00000000-0005-0000-0000-00008E050000}"/>
    <cellStyle name="Note 2 5 14" xfId="1153" xr:uid="{00000000-0005-0000-0000-00008F050000}"/>
    <cellStyle name="Note 2 5 15" xfId="1228" xr:uid="{00000000-0005-0000-0000-000090050000}"/>
    <cellStyle name="Note 2 5 16" xfId="1307" xr:uid="{00000000-0005-0000-0000-000091050000}"/>
    <cellStyle name="Note 2 5 17" xfId="1387" xr:uid="{00000000-0005-0000-0000-000092050000}"/>
    <cellStyle name="Note 2 5 18" xfId="1466" xr:uid="{00000000-0005-0000-0000-000093050000}"/>
    <cellStyle name="Note 2 5 19" xfId="1545" xr:uid="{00000000-0005-0000-0000-000094050000}"/>
    <cellStyle name="Note 2 5 2" xfId="217" xr:uid="{00000000-0005-0000-0000-000095050000}"/>
    <cellStyle name="Note 2 5 20" xfId="1622" xr:uid="{00000000-0005-0000-0000-000096050000}"/>
    <cellStyle name="Note 2 5 21" xfId="1695" xr:uid="{00000000-0005-0000-0000-000097050000}"/>
    <cellStyle name="Note 2 5 22" xfId="1768" xr:uid="{00000000-0005-0000-0000-000098050000}"/>
    <cellStyle name="Note 2 5 23" xfId="1895" xr:uid="{00000000-0005-0000-0000-000099050000}"/>
    <cellStyle name="Note 2 5 24" xfId="1957" xr:uid="{00000000-0005-0000-0000-00009A050000}"/>
    <cellStyle name="Note 2 5 25" xfId="2034" xr:uid="{00000000-0005-0000-0000-00009B050000}"/>
    <cellStyle name="Note 2 5 26" xfId="2093" xr:uid="{00000000-0005-0000-0000-00009C050000}"/>
    <cellStyle name="Note 2 5 27" xfId="2144" xr:uid="{00000000-0005-0000-0000-00009D050000}"/>
    <cellStyle name="Note 2 5 28" xfId="2023" xr:uid="{00000000-0005-0000-0000-00009E050000}"/>
    <cellStyle name="Note 2 5 29" xfId="2309" xr:uid="{00000000-0005-0000-0000-00009F050000}"/>
    <cellStyle name="Note 2 5 3" xfId="354" xr:uid="{00000000-0005-0000-0000-0000A0050000}"/>
    <cellStyle name="Note 2 5 30" xfId="2315" xr:uid="{00000000-0005-0000-0000-0000A1050000}"/>
    <cellStyle name="Note 2 5 31" xfId="2443" xr:uid="{00000000-0005-0000-0000-0000A2050000}"/>
    <cellStyle name="Note 2 5 32" xfId="2523" xr:uid="{00000000-0005-0000-0000-0000A3050000}"/>
    <cellStyle name="Note 2 5 33" xfId="2604" xr:uid="{00000000-0005-0000-0000-0000A4050000}"/>
    <cellStyle name="Note 2 5 34" xfId="2702" xr:uid="{00000000-0005-0000-0000-0000A5050000}"/>
    <cellStyle name="Note 2 5 35" xfId="2730" xr:uid="{00000000-0005-0000-0000-0000A6050000}"/>
    <cellStyle name="Note 2 5 4" xfId="282" xr:uid="{00000000-0005-0000-0000-0000A7050000}"/>
    <cellStyle name="Note 2 5 5" xfId="497" xr:uid="{00000000-0005-0000-0000-0000A8050000}"/>
    <cellStyle name="Note 2 5 6" xfId="561" xr:uid="{00000000-0005-0000-0000-0000A9050000}"/>
    <cellStyle name="Note 2 5 7" xfId="543" xr:uid="{00000000-0005-0000-0000-0000AA050000}"/>
    <cellStyle name="Note 2 5 8" xfId="672" xr:uid="{00000000-0005-0000-0000-0000AB050000}"/>
    <cellStyle name="Note 2 5 9" xfId="752" xr:uid="{00000000-0005-0000-0000-0000AC050000}"/>
    <cellStyle name="Note 2 6" xfId="82" xr:uid="{00000000-0005-0000-0000-0000AD050000}"/>
    <cellStyle name="Note 2 6 10" xfId="827" xr:uid="{00000000-0005-0000-0000-0000AE050000}"/>
    <cellStyle name="Note 2 6 11" xfId="907" xr:uid="{00000000-0005-0000-0000-0000AF050000}"/>
    <cellStyle name="Note 2 6 12" xfId="991" xr:uid="{00000000-0005-0000-0000-0000B0050000}"/>
    <cellStyle name="Note 2 6 13" xfId="1069" xr:uid="{00000000-0005-0000-0000-0000B1050000}"/>
    <cellStyle name="Note 2 6 14" xfId="1148" xr:uid="{00000000-0005-0000-0000-0000B2050000}"/>
    <cellStyle name="Note 2 6 15" xfId="1223" xr:uid="{00000000-0005-0000-0000-0000B3050000}"/>
    <cellStyle name="Note 2 6 16" xfId="1302" xr:uid="{00000000-0005-0000-0000-0000B4050000}"/>
    <cellStyle name="Note 2 6 17" xfId="1383" xr:uid="{00000000-0005-0000-0000-0000B5050000}"/>
    <cellStyle name="Note 2 6 18" xfId="1461" xr:uid="{00000000-0005-0000-0000-0000B6050000}"/>
    <cellStyle name="Note 2 6 19" xfId="1540" xr:uid="{00000000-0005-0000-0000-0000B7050000}"/>
    <cellStyle name="Note 2 6 2" xfId="212" xr:uid="{00000000-0005-0000-0000-0000B8050000}"/>
    <cellStyle name="Note 2 6 20" xfId="1618" xr:uid="{00000000-0005-0000-0000-0000B9050000}"/>
    <cellStyle name="Note 2 6 21" xfId="1691" xr:uid="{00000000-0005-0000-0000-0000BA050000}"/>
    <cellStyle name="Note 2 6 22" xfId="1764" xr:uid="{00000000-0005-0000-0000-0000BB050000}"/>
    <cellStyle name="Note 2 6 23" xfId="1890" xr:uid="{00000000-0005-0000-0000-0000BC050000}"/>
    <cellStyle name="Note 2 6 24" xfId="2001" xr:uid="{00000000-0005-0000-0000-0000BD050000}"/>
    <cellStyle name="Note 2 6 25" xfId="1989" xr:uid="{00000000-0005-0000-0000-0000BE050000}"/>
    <cellStyle name="Note 2 6 26" xfId="2088" xr:uid="{00000000-0005-0000-0000-0000BF050000}"/>
    <cellStyle name="Note 2 6 27" xfId="2040" xr:uid="{00000000-0005-0000-0000-0000C0050000}"/>
    <cellStyle name="Note 2 6 28" xfId="2057" xr:uid="{00000000-0005-0000-0000-0000C1050000}"/>
    <cellStyle name="Note 2 6 29" xfId="2360" xr:uid="{00000000-0005-0000-0000-0000C2050000}"/>
    <cellStyle name="Note 2 6 3" xfId="328" xr:uid="{00000000-0005-0000-0000-0000C3050000}"/>
    <cellStyle name="Note 2 6 30" xfId="2305" xr:uid="{00000000-0005-0000-0000-0000C4050000}"/>
    <cellStyle name="Note 2 6 31" xfId="2438" xr:uid="{00000000-0005-0000-0000-0000C5050000}"/>
    <cellStyle name="Note 2 6 32" xfId="2518" xr:uid="{00000000-0005-0000-0000-0000C6050000}"/>
    <cellStyle name="Note 2 6 33" xfId="2599" xr:uid="{00000000-0005-0000-0000-0000C7050000}"/>
    <cellStyle name="Note 2 6 34" xfId="2668" xr:uid="{00000000-0005-0000-0000-0000C8050000}"/>
    <cellStyle name="Note 2 6 35" xfId="2726" xr:uid="{00000000-0005-0000-0000-0000C9050000}"/>
    <cellStyle name="Note 2 6 4" xfId="358" xr:uid="{00000000-0005-0000-0000-0000CA050000}"/>
    <cellStyle name="Note 2 6 5" xfId="454" xr:uid="{00000000-0005-0000-0000-0000CB050000}"/>
    <cellStyle name="Note 2 6 6" xfId="577" xr:uid="{00000000-0005-0000-0000-0000CC050000}"/>
    <cellStyle name="Note 2 6 7" xfId="581" xr:uid="{00000000-0005-0000-0000-0000CD050000}"/>
    <cellStyle name="Note 2 6 8" xfId="667" xr:uid="{00000000-0005-0000-0000-0000CE050000}"/>
    <cellStyle name="Note 2 6 9" xfId="747" xr:uid="{00000000-0005-0000-0000-0000CF050000}"/>
    <cellStyle name="Note 2 7" xfId="92" xr:uid="{00000000-0005-0000-0000-0000D0050000}"/>
    <cellStyle name="Note 2 7 10" xfId="837" xr:uid="{00000000-0005-0000-0000-0000D1050000}"/>
    <cellStyle name="Note 2 7 11" xfId="917" xr:uid="{00000000-0005-0000-0000-0000D2050000}"/>
    <cellStyle name="Note 2 7 12" xfId="1001" xr:uid="{00000000-0005-0000-0000-0000D3050000}"/>
    <cellStyle name="Note 2 7 13" xfId="1079" xr:uid="{00000000-0005-0000-0000-0000D4050000}"/>
    <cellStyle name="Note 2 7 14" xfId="1158" xr:uid="{00000000-0005-0000-0000-0000D5050000}"/>
    <cellStyle name="Note 2 7 15" xfId="1233" xr:uid="{00000000-0005-0000-0000-0000D6050000}"/>
    <cellStyle name="Note 2 7 16" xfId="1311" xr:uid="{00000000-0005-0000-0000-0000D7050000}"/>
    <cellStyle name="Note 2 7 17" xfId="1392" xr:uid="{00000000-0005-0000-0000-0000D8050000}"/>
    <cellStyle name="Note 2 7 18" xfId="1470" xr:uid="{00000000-0005-0000-0000-0000D9050000}"/>
    <cellStyle name="Note 2 7 19" xfId="1549" xr:uid="{00000000-0005-0000-0000-0000DA050000}"/>
    <cellStyle name="Note 2 7 2" xfId="222" xr:uid="{00000000-0005-0000-0000-0000DB050000}"/>
    <cellStyle name="Note 2 7 20" xfId="1627" xr:uid="{00000000-0005-0000-0000-0000DC050000}"/>
    <cellStyle name="Note 2 7 21" xfId="1699" xr:uid="{00000000-0005-0000-0000-0000DD050000}"/>
    <cellStyle name="Note 2 7 22" xfId="1772" xr:uid="{00000000-0005-0000-0000-0000DE050000}"/>
    <cellStyle name="Note 2 7 23" xfId="1900" xr:uid="{00000000-0005-0000-0000-0000DF050000}"/>
    <cellStyle name="Note 2 7 24" xfId="1998" xr:uid="{00000000-0005-0000-0000-0000E0050000}"/>
    <cellStyle name="Note 2 7 25" xfId="1962" xr:uid="{00000000-0005-0000-0000-0000E1050000}"/>
    <cellStyle name="Note 2 7 26" xfId="2098" xr:uid="{00000000-0005-0000-0000-0000E2050000}"/>
    <cellStyle name="Note 2 7 27" xfId="2181" xr:uid="{00000000-0005-0000-0000-0000E3050000}"/>
    <cellStyle name="Note 2 7 28" xfId="2258" xr:uid="{00000000-0005-0000-0000-0000E4050000}"/>
    <cellStyle name="Note 2 7 29" xfId="2347" xr:uid="{00000000-0005-0000-0000-0000E5050000}"/>
    <cellStyle name="Note 2 7 3" xfId="153" xr:uid="{00000000-0005-0000-0000-0000E6050000}"/>
    <cellStyle name="Note 2 7 30" xfId="2311" xr:uid="{00000000-0005-0000-0000-0000E7050000}"/>
    <cellStyle name="Note 2 7 31" xfId="2448" xr:uid="{00000000-0005-0000-0000-0000E8050000}"/>
    <cellStyle name="Note 2 7 32" xfId="2528" xr:uid="{00000000-0005-0000-0000-0000E9050000}"/>
    <cellStyle name="Note 2 7 33" xfId="2609" xr:uid="{00000000-0005-0000-0000-0000EA050000}"/>
    <cellStyle name="Note 2 7 34" xfId="2399" xr:uid="{00000000-0005-0000-0000-0000EB050000}"/>
    <cellStyle name="Note 2 7 35" xfId="2734" xr:uid="{00000000-0005-0000-0000-0000EC050000}"/>
    <cellStyle name="Note 2 7 4" xfId="395" xr:uid="{00000000-0005-0000-0000-0000ED050000}"/>
    <cellStyle name="Note 2 7 5" xfId="295" xr:uid="{00000000-0005-0000-0000-0000EE050000}"/>
    <cellStyle name="Note 2 7 6" xfId="504" xr:uid="{00000000-0005-0000-0000-0000EF050000}"/>
    <cellStyle name="Note 2 7 7" xfId="597" xr:uid="{00000000-0005-0000-0000-0000F0050000}"/>
    <cellStyle name="Note 2 7 8" xfId="677" xr:uid="{00000000-0005-0000-0000-0000F1050000}"/>
    <cellStyle name="Note 2 7 9" xfId="756" xr:uid="{00000000-0005-0000-0000-0000F2050000}"/>
    <cellStyle name="Note 2 8" xfId="111" xr:uid="{00000000-0005-0000-0000-0000F3050000}"/>
    <cellStyle name="Note 2 8 10" xfId="856" xr:uid="{00000000-0005-0000-0000-0000F4050000}"/>
    <cellStyle name="Note 2 8 11" xfId="936" xr:uid="{00000000-0005-0000-0000-0000F5050000}"/>
    <cellStyle name="Note 2 8 12" xfId="1020" xr:uid="{00000000-0005-0000-0000-0000F6050000}"/>
    <cellStyle name="Note 2 8 13" xfId="1098" xr:uid="{00000000-0005-0000-0000-0000F7050000}"/>
    <cellStyle name="Note 2 8 14" xfId="1176" xr:uid="{00000000-0005-0000-0000-0000F8050000}"/>
    <cellStyle name="Note 2 8 15" xfId="1251" xr:uid="{00000000-0005-0000-0000-0000F9050000}"/>
    <cellStyle name="Note 2 8 16" xfId="1329" xr:uid="{00000000-0005-0000-0000-0000FA050000}"/>
    <cellStyle name="Note 2 8 17" xfId="1410" xr:uid="{00000000-0005-0000-0000-0000FB050000}"/>
    <cellStyle name="Note 2 8 18" xfId="1488" xr:uid="{00000000-0005-0000-0000-0000FC050000}"/>
    <cellStyle name="Note 2 8 19" xfId="1568" xr:uid="{00000000-0005-0000-0000-0000FD050000}"/>
    <cellStyle name="Note 2 8 2" xfId="241" xr:uid="{00000000-0005-0000-0000-0000FE050000}"/>
    <cellStyle name="Note 2 8 20" xfId="1645" xr:uid="{00000000-0005-0000-0000-0000FF050000}"/>
    <cellStyle name="Note 2 8 21" xfId="1717" xr:uid="{00000000-0005-0000-0000-000000060000}"/>
    <cellStyle name="Note 2 8 22" xfId="1790" xr:uid="{00000000-0005-0000-0000-000001060000}"/>
    <cellStyle name="Note 2 8 23" xfId="1919" xr:uid="{00000000-0005-0000-0000-000002060000}"/>
    <cellStyle name="Note 2 8 24" xfId="2022" xr:uid="{00000000-0005-0000-0000-000003060000}"/>
    <cellStyle name="Note 2 8 25" xfId="1950" xr:uid="{00000000-0005-0000-0000-000004060000}"/>
    <cellStyle name="Note 2 8 26" xfId="2116" xr:uid="{00000000-0005-0000-0000-000005060000}"/>
    <cellStyle name="Note 2 8 27" xfId="1982" xr:uid="{00000000-0005-0000-0000-000006060000}"/>
    <cellStyle name="Note 2 8 28" xfId="2067" xr:uid="{00000000-0005-0000-0000-000007060000}"/>
    <cellStyle name="Note 2 8 29" xfId="2371" xr:uid="{00000000-0005-0000-0000-000008060000}"/>
    <cellStyle name="Note 2 8 3" xfId="276" xr:uid="{00000000-0005-0000-0000-000009060000}"/>
    <cellStyle name="Note 2 8 30" xfId="2387" xr:uid="{00000000-0005-0000-0000-00000A060000}"/>
    <cellStyle name="Note 2 8 31" xfId="2467" xr:uid="{00000000-0005-0000-0000-00000B060000}"/>
    <cellStyle name="Note 2 8 32" xfId="2546" xr:uid="{00000000-0005-0000-0000-00000C060000}"/>
    <cellStyle name="Note 2 8 33" xfId="2628" xr:uid="{00000000-0005-0000-0000-00000D060000}"/>
    <cellStyle name="Note 2 8 34" xfId="2699" xr:uid="{00000000-0005-0000-0000-00000E060000}"/>
    <cellStyle name="Note 2 8 35" xfId="2752" xr:uid="{00000000-0005-0000-0000-00000F060000}"/>
    <cellStyle name="Note 2 8 4" xfId="240" xr:uid="{00000000-0005-0000-0000-000010060000}"/>
    <cellStyle name="Note 2 8 5" xfId="484" xr:uid="{00000000-0005-0000-0000-000011060000}"/>
    <cellStyle name="Note 2 8 6" xfId="549" xr:uid="{00000000-0005-0000-0000-000012060000}"/>
    <cellStyle name="Note 2 8 7" xfId="616" xr:uid="{00000000-0005-0000-0000-000013060000}"/>
    <cellStyle name="Note 2 8 8" xfId="696" xr:uid="{00000000-0005-0000-0000-000014060000}"/>
    <cellStyle name="Note 2 8 9" xfId="775" xr:uid="{00000000-0005-0000-0000-000015060000}"/>
    <cellStyle name="Note 2 9" xfId="104" xr:uid="{00000000-0005-0000-0000-000016060000}"/>
    <cellStyle name="Note 2 9 10" xfId="849" xr:uid="{00000000-0005-0000-0000-000017060000}"/>
    <cellStyle name="Note 2 9 11" xfId="929" xr:uid="{00000000-0005-0000-0000-000018060000}"/>
    <cellStyle name="Note 2 9 12" xfId="1013" xr:uid="{00000000-0005-0000-0000-000019060000}"/>
    <cellStyle name="Note 2 9 13" xfId="1091" xr:uid="{00000000-0005-0000-0000-00001A060000}"/>
    <cellStyle name="Note 2 9 14" xfId="1170" xr:uid="{00000000-0005-0000-0000-00001B060000}"/>
    <cellStyle name="Note 2 9 15" xfId="1245" xr:uid="{00000000-0005-0000-0000-00001C060000}"/>
    <cellStyle name="Note 2 9 16" xfId="1323" xr:uid="{00000000-0005-0000-0000-00001D060000}"/>
    <cellStyle name="Note 2 9 17" xfId="1404" xr:uid="{00000000-0005-0000-0000-00001E060000}"/>
    <cellStyle name="Note 2 9 18" xfId="1482" xr:uid="{00000000-0005-0000-0000-00001F060000}"/>
    <cellStyle name="Note 2 9 19" xfId="1561" xr:uid="{00000000-0005-0000-0000-000020060000}"/>
    <cellStyle name="Note 2 9 2" xfId="234" xr:uid="{00000000-0005-0000-0000-000021060000}"/>
    <cellStyle name="Note 2 9 20" xfId="1639" xr:uid="{00000000-0005-0000-0000-000022060000}"/>
    <cellStyle name="Note 2 9 21" xfId="1711" xr:uid="{00000000-0005-0000-0000-000023060000}"/>
    <cellStyle name="Note 2 9 22" xfId="1784" xr:uid="{00000000-0005-0000-0000-000024060000}"/>
    <cellStyle name="Note 2 9 23" xfId="1912" xr:uid="{00000000-0005-0000-0000-000025060000}"/>
    <cellStyle name="Note 2 9 24" xfId="1993" xr:uid="{00000000-0005-0000-0000-000026060000}"/>
    <cellStyle name="Note 2 9 25" xfId="1825" xr:uid="{00000000-0005-0000-0000-000027060000}"/>
    <cellStyle name="Note 2 9 26" xfId="2110" xr:uid="{00000000-0005-0000-0000-000028060000}"/>
    <cellStyle name="Note 2 9 27" xfId="2141" xr:uid="{00000000-0005-0000-0000-000029060000}"/>
    <cellStyle name="Note 2 9 28" xfId="2170" xr:uid="{00000000-0005-0000-0000-00002A060000}"/>
    <cellStyle name="Note 2 9 29" xfId="2376" xr:uid="{00000000-0005-0000-0000-00002B060000}"/>
    <cellStyle name="Note 2 9 3" xfId="273" xr:uid="{00000000-0005-0000-0000-00002C060000}"/>
    <cellStyle name="Note 2 9 30" xfId="2280" xr:uid="{00000000-0005-0000-0000-00002D060000}"/>
    <cellStyle name="Note 2 9 31" xfId="2460" xr:uid="{00000000-0005-0000-0000-00002E060000}"/>
    <cellStyle name="Note 2 9 32" xfId="2540" xr:uid="{00000000-0005-0000-0000-00002F060000}"/>
    <cellStyle name="Note 2 9 33" xfId="2621" xr:uid="{00000000-0005-0000-0000-000030060000}"/>
    <cellStyle name="Note 2 9 34" xfId="2666" xr:uid="{00000000-0005-0000-0000-000031060000}"/>
    <cellStyle name="Note 2 9 35" xfId="2746" xr:uid="{00000000-0005-0000-0000-000032060000}"/>
    <cellStyle name="Note 2 9 4" xfId="371" xr:uid="{00000000-0005-0000-0000-000033060000}"/>
    <cellStyle name="Note 2 9 5" xfId="448" xr:uid="{00000000-0005-0000-0000-000034060000}"/>
    <cellStyle name="Note 2 9 6" xfId="575" xr:uid="{00000000-0005-0000-0000-000035060000}"/>
    <cellStyle name="Note 2 9 7" xfId="609" xr:uid="{00000000-0005-0000-0000-000036060000}"/>
    <cellStyle name="Note 2 9 8" xfId="689" xr:uid="{00000000-0005-0000-0000-000037060000}"/>
    <cellStyle name="Note 2 9 9" xfId="768" xr:uid="{00000000-0005-0000-0000-000038060000}"/>
    <cellStyle name="Note 20" xfId="437" xr:uid="{00000000-0005-0000-0000-000039060000}"/>
    <cellStyle name="Note 21" xfId="527" xr:uid="{00000000-0005-0000-0000-00003A060000}"/>
    <cellStyle name="Note 22" xfId="545" xr:uid="{00000000-0005-0000-0000-00003B060000}"/>
    <cellStyle name="Note 23" xfId="567" xr:uid="{00000000-0005-0000-0000-00003C060000}"/>
    <cellStyle name="Note 24" xfId="453" xr:uid="{00000000-0005-0000-0000-00003D060000}"/>
    <cellStyle name="Note 25" xfId="563" xr:uid="{00000000-0005-0000-0000-00003E060000}"/>
    <cellStyle name="Note 26" xfId="550" xr:uid="{00000000-0005-0000-0000-00003F060000}"/>
    <cellStyle name="Note 27" xfId="869" xr:uid="{00000000-0005-0000-0000-000040060000}"/>
    <cellStyle name="Note 28" xfId="568" xr:uid="{00000000-0005-0000-0000-000041060000}"/>
    <cellStyle name="Note 29" xfId="884" xr:uid="{00000000-0005-0000-0000-000042060000}"/>
    <cellStyle name="Note 3" xfId="55" xr:uid="{00000000-0005-0000-0000-000043060000}"/>
    <cellStyle name="Note 3 10" xfId="695" xr:uid="{00000000-0005-0000-0000-000044060000}"/>
    <cellStyle name="Note 3 11" xfId="786" xr:uid="{00000000-0005-0000-0000-000045060000}"/>
    <cellStyle name="Note 3 12" xfId="964" xr:uid="{00000000-0005-0000-0000-000046060000}"/>
    <cellStyle name="Note 3 13" xfId="948" xr:uid="{00000000-0005-0000-0000-000047060000}"/>
    <cellStyle name="Note 3 14" xfId="1046" xr:uid="{00000000-0005-0000-0000-000048060000}"/>
    <cellStyle name="Note 3 15" xfId="1109" xr:uid="{00000000-0005-0000-0000-000049060000}"/>
    <cellStyle name="Note 3 16" xfId="1201" xr:uid="{00000000-0005-0000-0000-00004A060000}"/>
    <cellStyle name="Note 3 17" xfId="1356" xr:uid="{00000000-0005-0000-0000-00004B060000}"/>
    <cellStyle name="Note 3 18" xfId="1353" xr:uid="{00000000-0005-0000-0000-00004C060000}"/>
    <cellStyle name="Note 3 19" xfId="1515" xr:uid="{00000000-0005-0000-0000-00004D060000}"/>
    <cellStyle name="Note 3 2" xfId="185" xr:uid="{00000000-0005-0000-0000-00004E060000}"/>
    <cellStyle name="Note 3 20" xfId="1512" xr:uid="{00000000-0005-0000-0000-00004F060000}"/>
    <cellStyle name="Note 3 21" xfId="1578" xr:uid="{00000000-0005-0000-0000-000050060000}"/>
    <cellStyle name="Note 3 22" xfId="542" xr:uid="{00000000-0005-0000-0000-000051060000}"/>
    <cellStyle name="Note 3 23" xfId="1863" xr:uid="{00000000-0005-0000-0000-000052060000}"/>
    <cellStyle name="Note 3 24" xfId="1839" xr:uid="{00000000-0005-0000-0000-000053060000}"/>
    <cellStyle name="Note 3 25" xfId="1963" xr:uid="{00000000-0005-0000-0000-000054060000}"/>
    <cellStyle name="Note 3 26" xfId="2050" xr:uid="{00000000-0005-0000-0000-000055060000}"/>
    <cellStyle name="Note 3 27" xfId="2017" xr:uid="{00000000-0005-0000-0000-000056060000}"/>
    <cellStyle name="Note 3 28" xfId="2249" xr:uid="{00000000-0005-0000-0000-000057060000}"/>
    <cellStyle name="Note 3 29" xfId="2206" xr:uid="{00000000-0005-0000-0000-000058060000}"/>
    <cellStyle name="Note 3 3" xfId="290" xr:uid="{00000000-0005-0000-0000-000059060000}"/>
    <cellStyle name="Note 3 30" xfId="2349" xr:uid="{00000000-0005-0000-0000-00005A060000}"/>
    <cellStyle name="Note 3 31" xfId="2357" xr:uid="{00000000-0005-0000-0000-00005B060000}"/>
    <cellStyle name="Note 3 32" xfId="2414" xr:uid="{00000000-0005-0000-0000-00005C060000}"/>
    <cellStyle name="Note 3 33" xfId="2572" xr:uid="{00000000-0005-0000-0000-00005D060000}"/>
    <cellStyle name="Note 3 34" xfId="2693" xr:uid="{00000000-0005-0000-0000-00005E060000}"/>
    <cellStyle name="Note 3 35" xfId="2672" xr:uid="{00000000-0005-0000-0000-00005F060000}"/>
    <cellStyle name="Note 3 4" xfId="385" xr:uid="{00000000-0005-0000-0000-000060060000}"/>
    <cellStyle name="Note 3 5" xfId="489" xr:uid="{00000000-0005-0000-0000-000061060000}"/>
    <cellStyle name="Note 3 6" xfId="586" xr:uid="{00000000-0005-0000-0000-000062060000}"/>
    <cellStyle name="Note 3 7" xfId="412" xr:uid="{00000000-0005-0000-0000-000063060000}"/>
    <cellStyle name="Note 3 8" xfId="534" xr:uid="{00000000-0005-0000-0000-000064060000}"/>
    <cellStyle name="Note 3 9" xfId="511" xr:uid="{00000000-0005-0000-0000-000065060000}"/>
    <cellStyle name="Note 30" xfId="654" xr:uid="{00000000-0005-0000-0000-000066060000}"/>
    <cellStyle name="Note 31" xfId="977" xr:uid="{00000000-0005-0000-0000-000067060000}"/>
    <cellStyle name="Note 32" xfId="1252" xr:uid="{00000000-0005-0000-0000-000068060000}"/>
    <cellStyle name="Note 33" xfId="474" xr:uid="{00000000-0005-0000-0000-000069060000}"/>
    <cellStyle name="Note 34" xfId="1411" xr:uid="{00000000-0005-0000-0000-00006A060000}"/>
    <cellStyle name="Note 35" xfId="1075" xr:uid="{00000000-0005-0000-0000-00006B060000}"/>
    <cellStyle name="Note 36" xfId="855" xr:uid="{00000000-0005-0000-0000-00006C060000}"/>
    <cellStyle name="Note 37" xfId="1605" xr:uid="{00000000-0005-0000-0000-00006D060000}"/>
    <cellStyle name="Note 38" xfId="1851" xr:uid="{00000000-0005-0000-0000-00006E060000}"/>
    <cellStyle name="Note 39" xfId="1956" xr:uid="{00000000-0005-0000-0000-00006F060000}"/>
    <cellStyle name="Note 4" xfId="64" xr:uid="{00000000-0005-0000-0000-000070060000}"/>
    <cellStyle name="Note 4 10" xfId="810" xr:uid="{00000000-0005-0000-0000-000071060000}"/>
    <cellStyle name="Note 4 11" xfId="889" xr:uid="{00000000-0005-0000-0000-000072060000}"/>
    <cellStyle name="Note 4 12" xfId="973" xr:uid="{00000000-0005-0000-0000-000073060000}"/>
    <cellStyle name="Note 4 13" xfId="1051" xr:uid="{00000000-0005-0000-0000-000074060000}"/>
    <cellStyle name="Note 4 14" xfId="1132" xr:uid="{00000000-0005-0000-0000-000075060000}"/>
    <cellStyle name="Note 4 15" xfId="1206" xr:uid="{00000000-0005-0000-0000-000076060000}"/>
    <cellStyle name="Note 4 16" xfId="1284" xr:uid="{00000000-0005-0000-0000-000077060000}"/>
    <cellStyle name="Note 4 17" xfId="1365" xr:uid="{00000000-0005-0000-0000-000078060000}"/>
    <cellStyle name="Note 4 18" xfId="1443" xr:uid="{00000000-0005-0000-0000-000079060000}"/>
    <cellStyle name="Note 4 19" xfId="1524" xr:uid="{00000000-0005-0000-0000-00007A060000}"/>
    <cellStyle name="Note 4 2" xfId="194" xr:uid="{00000000-0005-0000-0000-00007B060000}"/>
    <cellStyle name="Note 4 20" xfId="1601" xr:uid="{00000000-0005-0000-0000-00007C060000}"/>
    <cellStyle name="Note 4 21" xfId="1675" xr:uid="{00000000-0005-0000-0000-00007D060000}"/>
    <cellStyle name="Note 4 22" xfId="1748" xr:uid="{00000000-0005-0000-0000-00007E060000}"/>
    <cellStyle name="Note 4 23" xfId="1872" xr:uid="{00000000-0005-0000-0000-00007F060000}"/>
    <cellStyle name="Note 4 24" xfId="1850" xr:uid="{00000000-0005-0000-0000-000080060000}"/>
    <cellStyle name="Note 4 25" xfId="2049" xr:uid="{00000000-0005-0000-0000-000081060000}"/>
    <cellStyle name="Note 4 26" xfId="2070" xr:uid="{00000000-0005-0000-0000-000082060000}"/>
    <cellStyle name="Note 4 27" xfId="1978" xr:uid="{00000000-0005-0000-0000-000083060000}"/>
    <cellStyle name="Note 4 28" xfId="1990" xr:uid="{00000000-0005-0000-0000-000084060000}"/>
    <cellStyle name="Note 4 29" xfId="1840" xr:uid="{00000000-0005-0000-0000-000085060000}"/>
    <cellStyle name="Note 4 3" xfId="269" xr:uid="{00000000-0005-0000-0000-000086060000}"/>
    <cellStyle name="Note 4 30" xfId="2229" xr:uid="{00000000-0005-0000-0000-000087060000}"/>
    <cellStyle name="Note 4 31" xfId="2421" xr:uid="{00000000-0005-0000-0000-000088060000}"/>
    <cellStyle name="Note 4 32" xfId="2501" xr:uid="{00000000-0005-0000-0000-000089060000}"/>
    <cellStyle name="Note 4 33" xfId="2581" xr:uid="{00000000-0005-0000-0000-00008A060000}"/>
    <cellStyle name="Note 4 34" xfId="2691" xr:uid="{00000000-0005-0000-0000-00008B060000}"/>
    <cellStyle name="Note 4 35" xfId="2710" xr:uid="{00000000-0005-0000-0000-00008C060000}"/>
    <cellStyle name="Note 4 4" xfId="267" xr:uid="{00000000-0005-0000-0000-00008D060000}"/>
    <cellStyle name="Note 4 5" xfId="458" xr:uid="{00000000-0005-0000-0000-00008E060000}"/>
    <cellStyle name="Note 4 6" xfId="451" xr:uid="{00000000-0005-0000-0000-00008F060000}"/>
    <cellStyle name="Note 4 7" xfId="483" xr:uid="{00000000-0005-0000-0000-000090060000}"/>
    <cellStyle name="Note 4 8" xfId="649" xr:uid="{00000000-0005-0000-0000-000091060000}"/>
    <cellStyle name="Note 4 9" xfId="730" xr:uid="{00000000-0005-0000-0000-000092060000}"/>
    <cellStyle name="Note 40" xfId="1814" xr:uid="{00000000-0005-0000-0000-000093060000}"/>
    <cellStyle name="Note 41" xfId="1970" xr:uid="{00000000-0005-0000-0000-000094060000}"/>
    <cellStyle name="Note 42" xfId="2028" xr:uid="{00000000-0005-0000-0000-000095060000}"/>
    <cellStyle name="Note 43" xfId="2175" xr:uid="{00000000-0005-0000-0000-000096060000}"/>
    <cellStyle name="Note 44" xfId="2330" xr:uid="{00000000-0005-0000-0000-000097060000}"/>
    <cellStyle name="Note 45" xfId="2320" xr:uid="{00000000-0005-0000-0000-000098060000}"/>
    <cellStyle name="Note 46" xfId="1949" xr:uid="{00000000-0005-0000-0000-000099060000}"/>
    <cellStyle name="Note 47" xfId="2337" xr:uid="{00000000-0005-0000-0000-00009A060000}"/>
    <cellStyle name="Note 48" xfId="2468" xr:uid="{00000000-0005-0000-0000-00009B060000}"/>
    <cellStyle name="Note 49" xfId="2674" xr:uid="{00000000-0005-0000-0000-00009C060000}"/>
    <cellStyle name="Note 5" xfId="60" xr:uid="{00000000-0005-0000-0000-00009D060000}"/>
    <cellStyle name="Note 5 10" xfId="806" xr:uid="{00000000-0005-0000-0000-00009E060000}"/>
    <cellStyle name="Note 5 11" xfId="885" xr:uid="{00000000-0005-0000-0000-00009F060000}"/>
    <cellStyle name="Note 5 12" xfId="969" xr:uid="{00000000-0005-0000-0000-0000A0060000}"/>
    <cellStyle name="Note 5 13" xfId="1047" xr:uid="{00000000-0005-0000-0000-0000A1060000}"/>
    <cellStyle name="Note 5 14" xfId="1128" xr:uid="{00000000-0005-0000-0000-0000A2060000}"/>
    <cellStyle name="Note 5 15" xfId="1202" xr:uid="{00000000-0005-0000-0000-0000A3060000}"/>
    <cellStyle name="Note 5 16" xfId="1280" xr:uid="{00000000-0005-0000-0000-0000A4060000}"/>
    <cellStyle name="Note 5 17" xfId="1361" xr:uid="{00000000-0005-0000-0000-0000A5060000}"/>
    <cellStyle name="Note 5 18" xfId="1439" xr:uid="{00000000-0005-0000-0000-0000A6060000}"/>
    <cellStyle name="Note 5 19" xfId="1520" xr:uid="{00000000-0005-0000-0000-0000A7060000}"/>
    <cellStyle name="Note 5 2" xfId="190" xr:uid="{00000000-0005-0000-0000-0000A8060000}"/>
    <cellStyle name="Note 5 20" xfId="1597" xr:uid="{00000000-0005-0000-0000-0000A9060000}"/>
    <cellStyle name="Note 5 21" xfId="1671" xr:uid="{00000000-0005-0000-0000-0000AA060000}"/>
    <cellStyle name="Note 5 22" xfId="1744" xr:uid="{00000000-0005-0000-0000-0000AB060000}"/>
    <cellStyle name="Note 5 23" xfId="1868" xr:uid="{00000000-0005-0000-0000-0000AC060000}"/>
    <cellStyle name="Note 5 24" xfId="2019" xr:uid="{00000000-0005-0000-0000-0000AD060000}"/>
    <cellStyle name="Note 5 25" xfId="1966" xr:uid="{00000000-0005-0000-0000-0000AE060000}"/>
    <cellStyle name="Note 5 26" xfId="1826" xr:uid="{00000000-0005-0000-0000-0000AF060000}"/>
    <cellStyle name="Note 5 27" xfId="2219" xr:uid="{00000000-0005-0000-0000-0000B0060000}"/>
    <cellStyle name="Note 5 28" xfId="2251" xr:uid="{00000000-0005-0000-0000-0000B1060000}"/>
    <cellStyle name="Note 5 29" xfId="2365" xr:uid="{00000000-0005-0000-0000-0000B2060000}"/>
    <cellStyle name="Note 5 3" xfId="168" xr:uid="{00000000-0005-0000-0000-0000B3060000}"/>
    <cellStyle name="Note 5 30" xfId="2351" xr:uid="{00000000-0005-0000-0000-0000B4060000}"/>
    <cellStyle name="Note 5 31" xfId="2417" xr:uid="{00000000-0005-0000-0000-0000B5060000}"/>
    <cellStyle name="Note 5 32" xfId="2497" xr:uid="{00000000-0005-0000-0000-0000B6060000}"/>
    <cellStyle name="Note 5 33" xfId="2577" xr:uid="{00000000-0005-0000-0000-0000B7060000}"/>
    <cellStyle name="Note 5 34" xfId="2264" xr:uid="{00000000-0005-0000-0000-0000B8060000}"/>
    <cellStyle name="Note 5 35" xfId="2706" xr:uid="{00000000-0005-0000-0000-0000B9060000}"/>
    <cellStyle name="Note 5 4" xfId="427" xr:uid="{00000000-0005-0000-0000-0000BA060000}"/>
    <cellStyle name="Note 5 5" xfId="507" xr:uid="{00000000-0005-0000-0000-0000BB060000}"/>
    <cellStyle name="Note 5 6" xfId="480" xr:uid="{00000000-0005-0000-0000-0000BC060000}"/>
    <cellStyle name="Note 5 7" xfId="519" xr:uid="{00000000-0005-0000-0000-0000BD060000}"/>
    <cellStyle name="Note 5 8" xfId="645" xr:uid="{00000000-0005-0000-0000-0000BE060000}"/>
    <cellStyle name="Note 5 9" xfId="726" xr:uid="{00000000-0005-0000-0000-0000BF060000}"/>
    <cellStyle name="Note 50" xfId="2688" xr:uid="{00000000-0005-0000-0000-0000C0060000}"/>
    <cellStyle name="Note 51" xfId="2557" xr:uid="{00000000-0005-0000-0000-0000C1060000}"/>
    <cellStyle name="Note 6" xfId="83" xr:uid="{00000000-0005-0000-0000-0000C2060000}"/>
    <cellStyle name="Note 6 10" xfId="828" xr:uid="{00000000-0005-0000-0000-0000C3060000}"/>
    <cellStyle name="Note 6 11" xfId="908" xr:uid="{00000000-0005-0000-0000-0000C4060000}"/>
    <cellStyle name="Note 6 12" xfId="992" xr:uid="{00000000-0005-0000-0000-0000C5060000}"/>
    <cellStyle name="Note 6 13" xfId="1070" xr:uid="{00000000-0005-0000-0000-0000C6060000}"/>
    <cellStyle name="Note 6 14" xfId="1149" xr:uid="{00000000-0005-0000-0000-0000C7060000}"/>
    <cellStyle name="Note 6 15" xfId="1224" xr:uid="{00000000-0005-0000-0000-0000C8060000}"/>
    <cellStyle name="Note 6 16" xfId="1303" xr:uid="{00000000-0005-0000-0000-0000C9060000}"/>
    <cellStyle name="Note 6 17" xfId="1384" xr:uid="{00000000-0005-0000-0000-0000CA060000}"/>
    <cellStyle name="Note 6 18" xfId="1462" xr:uid="{00000000-0005-0000-0000-0000CB060000}"/>
    <cellStyle name="Note 6 19" xfId="1541" xr:uid="{00000000-0005-0000-0000-0000CC060000}"/>
    <cellStyle name="Note 6 2" xfId="213" xr:uid="{00000000-0005-0000-0000-0000CD060000}"/>
    <cellStyle name="Note 6 20" xfId="1619" xr:uid="{00000000-0005-0000-0000-0000CE060000}"/>
    <cellStyle name="Note 6 21" xfId="1692" xr:uid="{00000000-0005-0000-0000-0000CF060000}"/>
    <cellStyle name="Note 6 22" xfId="1765" xr:uid="{00000000-0005-0000-0000-0000D0060000}"/>
    <cellStyle name="Note 6 23" xfId="1891" xr:uid="{00000000-0005-0000-0000-0000D1060000}"/>
    <cellStyle name="Note 6 24" xfId="1918" xr:uid="{00000000-0005-0000-0000-0000D2060000}"/>
    <cellStyle name="Note 6 25" xfId="2059" xr:uid="{00000000-0005-0000-0000-0000D3060000}"/>
    <cellStyle name="Note 6 26" xfId="2089" xr:uid="{00000000-0005-0000-0000-0000D4060000}"/>
    <cellStyle name="Note 6 27" xfId="1952" xr:uid="{00000000-0005-0000-0000-0000D5060000}"/>
    <cellStyle name="Note 6 28" xfId="2204" xr:uid="{00000000-0005-0000-0000-0000D6060000}"/>
    <cellStyle name="Note 6 29" xfId="2282" xr:uid="{00000000-0005-0000-0000-0000D7060000}"/>
    <cellStyle name="Note 6 3" xfId="142" xr:uid="{00000000-0005-0000-0000-0000D8060000}"/>
    <cellStyle name="Note 6 30" xfId="2150" xr:uid="{00000000-0005-0000-0000-0000D9060000}"/>
    <cellStyle name="Note 6 31" xfId="2439" xr:uid="{00000000-0005-0000-0000-0000DA060000}"/>
    <cellStyle name="Note 6 32" xfId="2519" xr:uid="{00000000-0005-0000-0000-0000DB060000}"/>
    <cellStyle name="Note 6 33" xfId="2600" xr:uid="{00000000-0005-0000-0000-0000DC060000}"/>
    <cellStyle name="Note 6 34" xfId="2671" xr:uid="{00000000-0005-0000-0000-0000DD060000}"/>
    <cellStyle name="Note 6 35" xfId="2727" xr:uid="{00000000-0005-0000-0000-0000DE060000}"/>
    <cellStyle name="Note 6 4" xfId="400" xr:uid="{00000000-0005-0000-0000-0000DF060000}"/>
    <cellStyle name="Note 6 5" xfId="444" xr:uid="{00000000-0005-0000-0000-0000E0060000}"/>
    <cellStyle name="Note 6 6" xfId="566" xr:uid="{00000000-0005-0000-0000-0000E1060000}"/>
    <cellStyle name="Note 6 7" xfId="573" xr:uid="{00000000-0005-0000-0000-0000E2060000}"/>
    <cellStyle name="Note 6 8" xfId="668" xr:uid="{00000000-0005-0000-0000-0000E3060000}"/>
    <cellStyle name="Note 6 9" xfId="748" xr:uid="{00000000-0005-0000-0000-0000E4060000}"/>
    <cellStyle name="Note 7" xfId="78" xr:uid="{00000000-0005-0000-0000-0000E5060000}"/>
    <cellStyle name="Note 7 10" xfId="823" xr:uid="{00000000-0005-0000-0000-0000E6060000}"/>
    <cellStyle name="Note 7 11" xfId="903" xr:uid="{00000000-0005-0000-0000-0000E7060000}"/>
    <cellStyle name="Note 7 12" xfId="987" xr:uid="{00000000-0005-0000-0000-0000E8060000}"/>
    <cellStyle name="Note 7 13" xfId="1065" xr:uid="{00000000-0005-0000-0000-0000E9060000}"/>
    <cellStyle name="Note 7 14" xfId="1144" xr:uid="{00000000-0005-0000-0000-0000EA060000}"/>
    <cellStyle name="Note 7 15" xfId="1219" xr:uid="{00000000-0005-0000-0000-0000EB060000}"/>
    <cellStyle name="Note 7 16" xfId="1298" xr:uid="{00000000-0005-0000-0000-0000EC060000}"/>
    <cellStyle name="Note 7 17" xfId="1379" xr:uid="{00000000-0005-0000-0000-0000ED060000}"/>
    <cellStyle name="Note 7 18" xfId="1457" xr:uid="{00000000-0005-0000-0000-0000EE060000}"/>
    <cellStyle name="Note 7 19" xfId="1536" xr:uid="{00000000-0005-0000-0000-0000EF060000}"/>
    <cellStyle name="Note 7 2" xfId="208" xr:uid="{00000000-0005-0000-0000-0000F0060000}"/>
    <cellStyle name="Note 7 20" xfId="1614" xr:uid="{00000000-0005-0000-0000-0000F1060000}"/>
    <cellStyle name="Note 7 21" xfId="1687" xr:uid="{00000000-0005-0000-0000-0000F2060000}"/>
    <cellStyle name="Note 7 22" xfId="1760" xr:uid="{00000000-0005-0000-0000-0000F3060000}"/>
    <cellStyle name="Note 7 23" xfId="1886" xr:uid="{00000000-0005-0000-0000-0000F4060000}"/>
    <cellStyle name="Note 7 24" xfId="1828" xr:uid="{00000000-0005-0000-0000-0000F5060000}"/>
    <cellStyle name="Note 7 25" xfId="2015" xr:uid="{00000000-0005-0000-0000-0000F6060000}"/>
    <cellStyle name="Note 7 26" xfId="2084" xr:uid="{00000000-0005-0000-0000-0000F7060000}"/>
    <cellStyle name="Note 7 27" xfId="2202" xr:uid="{00000000-0005-0000-0000-0000F8060000}"/>
    <cellStyle name="Note 7 28" xfId="2288" xr:uid="{00000000-0005-0000-0000-0000F9060000}"/>
    <cellStyle name="Note 7 29" xfId="2278" xr:uid="{00000000-0005-0000-0000-0000FA060000}"/>
    <cellStyle name="Note 7 3" xfId="299" xr:uid="{00000000-0005-0000-0000-0000FB060000}"/>
    <cellStyle name="Note 7 30" xfId="2364" xr:uid="{00000000-0005-0000-0000-0000FC060000}"/>
    <cellStyle name="Note 7 31" xfId="2434" xr:uid="{00000000-0005-0000-0000-0000FD060000}"/>
    <cellStyle name="Note 7 32" xfId="2514" xr:uid="{00000000-0005-0000-0000-0000FE060000}"/>
    <cellStyle name="Note 7 33" xfId="2595" xr:uid="{00000000-0005-0000-0000-0000FF060000}"/>
    <cellStyle name="Note 7 34" xfId="2290" xr:uid="{00000000-0005-0000-0000-000000070000}"/>
    <cellStyle name="Note 7 35" xfId="2722" xr:uid="{00000000-0005-0000-0000-000001070000}"/>
    <cellStyle name="Note 7 4" xfId="141" xr:uid="{00000000-0005-0000-0000-000002070000}"/>
    <cellStyle name="Note 7 5" xfId="469" xr:uid="{00000000-0005-0000-0000-000003070000}"/>
    <cellStyle name="Note 7 6" xfId="335" xr:uid="{00000000-0005-0000-0000-000004070000}"/>
    <cellStyle name="Note 7 7" xfId="494" xr:uid="{00000000-0005-0000-0000-000005070000}"/>
    <cellStyle name="Note 7 8" xfId="663" xr:uid="{00000000-0005-0000-0000-000006070000}"/>
    <cellStyle name="Note 7 9" xfId="743" xr:uid="{00000000-0005-0000-0000-000007070000}"/>
    <cellStyle name="Note 8" xfId="91" xr:uid="{00000000-0005-0000-0000-000008070000}"/>
    <cellStyle name="Note 8 10" xfId="836" xr:uid="{00000000-0005-0000-0000-000009070000}"/>
    <cellStyle name="Note 8 11" xfId="916" xr:uid="{00000000-0005-0000-0000-00000A070000}"/>
    <cellStyle name="Note 8 12" xfId="1000" xr:uid="{00000000-0005-0000-0000-00000B070000}"/>
    <cellStyle name="Note 8 13" xfId="1078" xr:uid="{00000000-0005-0000-0000-00000C070000}"/>
    <cellStyle name="Note 8 14" xfId="1157" xr:uid="{00000000-0005-0000-0000-00000D070000}"/>
    <cellStyle name="Note 8 15" xfId="1232" xr:uid="{00000000-0005-0000-0000-00000E070000}"/>
    <cellStyle name="Note 8 16" xfId="1310" xr:uid="{00000000-0005-0000-0000-00000F070000}"/>
    <cellStyle name="Note 8 17" xfId="1391" xr:uid="{00000000-0005-0000-0000-000010070000}"/>
    <cellStyle name="Note 8 18" xfId="1469" xr:uid="{00000000-0005-0000-0000-000011070000}"/>
    <cellStyle name="Note 8 19" xfId="1548" xr:uid="{00000000-0005-0000-0000-000012070000}"/>
    <cellStyle name="Note 8 2" xfId="221" xr:uid="{00000000-0005-0000-0000-000013070000}"/>
    <cellStyle name="Note 8 20" xfId="1626" xr:uid="{00000000-0005-0000-0000-000014070000}"/>
    <cellStyle name="Note 8 21" xfId="1698" xr:uid="{00000000-0005-0000-0000-000015070000}"/>
    <cellStyle name="Note 8 22" xfId="1771" xr:uid="{00000000-0005-0000-0000-000016070000}"/>
    <cellStyle name="Note 8 23" xfId="1899" xr:uid="{00000000-0005-0000-0000-000017070000}"/>
    <cellStyle name="Note 8 24" xfId="1984" xr:uid="{00000000-0005-0000-0000-000018070000}"/>
    <cellStyle name="Note 8 25" xfId="1945" xr:uid="{00000000-0005-0000-0000-000019070000}"/>
    <cellStyle name="Note 8 26" xfId="2097" xr:uid="{00000000-0005-0000-0000-00001A070000}"/>
    <cellStyle name="Note 8 27" xfId="2187" xr:uid="{00000000-0005-0000-0000-00001B070000}"/>
    <cellStyle name="Note 8 28" xfId="2256" xr:uid="{00000000-0005-0000-0000-00001C070000}"/>
    <cellStyle name="Note 8 29" xfId="2334" xr:uid="{00000000-0005-0000-0000-00001D070000}"/>
    <cellStyle name="Note 8 3" xfId="342" xr:uid="{00000000-0005-0000-0000-00001E070000}"/>
    <cellStyle name="Note 8 30" xfId="2250" xr:uid="{00000000-0005-0000-0000-00001F070000}"/>
    <cellStyle name="Note 8 31" xfId="2447" xr:uid="{00000000-0005-0000-0000-000020070000}"/>
    <cellStyle name="Note 8 32" xfId="2527" xr:uid="{00000000-0005-0000-0000-000021070000}"/>
    <cellStyle name="Note 8 33" xfId="2608" xr:uid="{00000000-0005-0000-0000-000022070000}"/>
    <cellStyle name="Note 8 34" xfId="2412" xr:uid="{00000000-0005-0000-0000-000023070000}"/>
    <cellStyle name="Note 8 35" xfId="2733" xr:uid="{00000000-0005-0000-0000-000024070000}"/>
    <cellStyle name="Note 8 4" xfId="401" xr:uid="{00000000-0005-0000-0000-000025070000}"/>
    <cellStyle name="Note 8 5" xfId="159" xr:uid="{00000000-0005-0000-0000-000026070000}"/>
    <cellStyle name="Note 8 6" xfId="538" xr:uid="{00000000-0005-0000-0000-000027070000}"/>
    <cellStyle name="Note 8 7" xfId="596" xr:uid="{00000000-0005-0000-0000-000028070000}"/>
    <cellStyle name="Note 8 8" xfId="676" xr:uid="{00000000-0005-0000-0000-000029070000}"/>
    <cellStyle name="Note 8 9" xfId="755" xr:uid="{00000000-0005-0000-0000-00002A070000}"/>
    <cellStyle name="Note 9" xfId="105" xr:uid="{00000000-0005-0000-0000-00002B070000}"/>
    <cellStyle name="Note 9 10" xfId="850" xr:uid="{00000000-0005-0000-0000-00002C070000}"/>
    <cellStyle name="Note 9 11" xfId="930" xr:uid="{00000000-0005-0000-0000-00002D070000}"/>
    <cellStyle name="Note 9 12" xfId="1014" xr:uid="{00000000-0005-0000-0000-00002E070000}"/>
    <cellStyle name="Note 9 13" xfId="1092" xr:uid="{00000000-0005-0000-0000-00002F070000}"/>
    <cellStyle name="Note 9 14" xfId="1171" xr:uid="{00000000-0005-0000-0000-000030070000}"/>
    <cellStyle name="Note 9 15" xfId="1246" xr:uid="{00000000-0005-0000-0000-000031070000}"/>
    <cellStyle name="Note 9 16" xfId="1324" xr:uid="{00000000-0005-0000-0000-000032070000}"/>
    <cellStyle name="Note 9 17" xfId="1405" xr:uid="{00000000-0005-0000-0000-000033070000}"/>
    <cellStyle name="Note 9 18" xfId="1483" xr:uid="{00000000-0005-0000-0000-000034070000}"/>
    <cellStyle name="Note 9 19" xfId="1562" xr:uid="{00000000-0005-0000-0000-000035070000}"/>
    <cellStyle name="Note 9 2" xfId="235" xr:uid="{00000000-0005-0000-0000-000036070000}"/>
    <cellStyle name="Note 9 20" xfId="1640" xr:uid="{00000000-0005-0000-0000-000037070000}"/>
    <cellStyle name="Note 9 21" xfId="1712" xr:uid="{00000000-0005-0000-0000-000038070000}"/>
    <cellStyle name="Note 9 22" xfId="1785" xr:uid="{00000000-0005-0000-0000-000039070000}"/>
    <cellStyle name="Note 9 23" xfId="1913" xr:uid="{00000000-0005-0000-0000-00003A070000}"/>
    <cellStyle name="Note 9 24" xfId="1860" xr:uid="{00000000-0005-0000-0000-00003B070000}"/>
    <cellStyle name="Note 9 25" xfId="2051" xr:uid="{00000000-0005-0000-0000-00003C070000}"/>
    <cellStyle name="Note 9 26" xfId="2111" xr:uid="{00000000-0005-0000-0000-00003D070000}"/>
    <cellStyle name="Note 9 27" xfId="1987" xr:uid="{00000000-0005-0000-0000-00003E070000}"/>
    <cellStyle name="Note 9 28" xfId="2053" xr:uid="{00000000-0005-0000-0000-00003F070000}"/>
    <cellStyle name="Note 9 29" xfId="2350" xr:uid="{00000000-0005-0000-0000-000040070000}"/>
    <cellStyle name="Note 9 3" xfId="150" xr:uid="{00000000-0005-0000-0000-000041070000}"/>
    <cellStyle name="Note 9 30" xfId="2339" xr:uid="{00000000-0005-0000-0000-000042070000}"/>
    <cellStyle name="Note 9 31" xfId="2461" xr:uid="{00000000-0005-0000-0000-000043070000}"/>
    <cellStyle name="Note 9 32" xfId="2541" xr:uid="{00000000-0005-0000-0000-000044070000}"/>
    <cellStyle name="Note 9 33" xfId="2622" xr:uid="{00000000-0005-0000-0000-000045070000}"/>
    <cellStyle name="Note 9 34" xfId="2667" xr:uid="{00000000-0005-0000-0000-000046070000}"/>
    <cellStyle name="Note 9 35" xfId="2747" xr:uid="{00000000-0005-0000-0000-000047070000}"/>
    <cellStyle name="Note 9 4" xfId="411" xr:uid="{00000000-0005-0000-0000-000048070000}"/>
    <cellStyle name="Note 9 5" xfId="450" xr:uid="{00000000-0005-0000-0000-000049070000}"/>
    <cellStyle name="Note 9 6" xfId="562" xr:uid="{00000000-0005-0000-0000-00004A070000}"/>
    <cellStyle name="Note 9 7" xfId="610" xr:uid="{00000000-0005-0000-0000-00004B070000}"/>
    <cellStyle name="Note 9 8" xfId="690" xr:uid="{00000000-0005-0000-0000-00004C070000}"/>
    <cellStyle name="Note 9 9" xfId="769" xr:uid="{00000000-0005-0000-0000-00004D070000}"/>
    <cellStyle name="Output 10" xfId="109" xr:uid="{00000000-0005-0000-0000-00004E070000}"/>
    <cellStyle name="Output 10 10" xfId="934" xr:uid="{00000000-0005-0000-0000-00004F070000}"/>
    <cellStyle name="Output 10 11" xfId="1018" xr:uid="{00000000-0005-0000-0000-000050070000}"/>
    <cellStyle name="Output 10 12" xfId="1096" xr:uid="{00000000-0005-0000-0000-000051070000}"/>
    <cellStyle name="Output 10 13" xfId="1175" xr:uid="{00000000-0005-0000-0000-000052070000}"/>
    <cellStyle name="Output 10 14" xfId="1250" xr:uid="{00000000-0005-0000-0000-000053070000}"/>
    <cellStyle name="Output 10 15" xfId="1328" xr:uid="{00000000-0005-0000-0000-000054070000}"/>
    <cellStyle name="Output 10 16" xfId="1409" xr:uid="{00000000-0005-0000-0000-000055070000}"/>
    <cellStyle name="Output 10 17" xfId="1487" xr:uid="{00000000-0005-0000-0000-000056070000}"/>
    <cellStyle name="Output 10 18" xfId="1566" xr:uid="{00000000-0005-0000-0000-000057070000}"/>
    <cellStyle name="Output 10 19" xfId="1644" xr:uid="{00000000-0005-0000-0000-000058070000}"/>
    <cellStyle name="Output 10 2" xfId="239" xr:uid="{00000000-0005-0000-0000-000059070000}"/>
    <cellStyle name="Output 10 20" xfId="1716" xr:uid="{00000000-0005-0000-0000-00005A070000}"/>
    <cellStyle name="Output 10 21" xfId="1789" xr:uid="{00000000-0005-0000-0000-00005B070000}"/>
    <cellStyle name="Output 10 22" xfId="1917" xr:uid="{00000000-0005-0000-0000-00005C070000}"/>
    <cellStyle name="Output 10 23" xfId="1983" xr:uid="{00000000-0005-0000-0000-00005D070000}"/>
    <cellStyle name="Output 10 24" xfId="2115" xr:uid="{00000000-0005-0000-0000-00005E070000}"/>
    <cellStyle name="Output 10 25" xfId="2211" xr:uid="{00000000-0005-0000-0000-00005F070000}"/>
    <cellStyle name="Output 10 26" xfId="2195" xr:uid="{00000000-0005-0000-0000-000060070000}"/>
    <cellStyle name="Output 10 27" xfId="2385" xr:uid="{00000000-0005-0000-0000-000061070000}"/>
    <cellStyle name="Output 10 28" xfId="2465" xr:uid="{00000000-0005-0000-0000-000062070000}"/>
    <cellStyle name="Output 10 29" xfId="2545" xr:uid="{00000000-0005-0000-0000-000063070000}"/>
    <cellStyle name="Output 10 3" xfId="3" xr:uid="{00000000-0005-0000-0000-000064070000}"/>
    <cellStyle name="Output 10 30" xfId="2626" xr:uid="{00000000-0005-0000-0000-000065070000}"/>
    <cellStyle name="Output 10 31" xfId="2569" xr:uid="{00000000-0005-0000-0000-000066070000}"/>
    <cellStyle name="Output 10 32" xfId="2751" xr:uid="{00000000-0005-0000-0000-000067070000}"/>
    <cellStyle name="Output 10 4" xfId="216" xr:uid="{00000000-0005-0000-0000-000068070000}"/>
    <cellStyle name="Output 10 5" xfId="495" xr:uid="{00000000-0005-0000-0000-000069070000}"/>
    <cellStyle name="Output 10 6" xfId="614" xr:uid="{00000000-0005-0000-0000-00006A070000}"/>
    <cellStyle name="Output 10 7" xfId="694" xr:uid="{00000000-0005-0000-0000-00006B070000}"/>
    <cellStyle name="Output 10 8" xfId="773" xr:uid="{00000000-0005-0000-0000-00006C070000}"/>
    <cellStyle name="Output 10 9" xfId="854" xr:uid="{00000000-0005-0000-0000-00006D070000}"/>
    <cellStyle name="Output 11" xfId="120" xr:uid="{00000000-0005-0000-0000-00006E070000}"/>
    <cellStyle name="Output 11 10" xfId="945" xr:uid="{00000000-0005-0000-0000-00006F070000}"/>
    <cellStyle name="Output 11 11" xfId="1028" xr:uid="{00000000-0005-0000-0000-000070070000}"/>
    <cellStyle name="Output 11 12" xfId="1107" xr:uid="{00000000-0005-0000-0000-000071070000}"/>
    <cellStyle name="Output 11 13" xfId="1184" xr:uid="{00000000-0005-0000-0000-000072070000}"/>
    <cellStyle name="Output 11 14" xfId="1260" xr:uid="{00000000-0005-0000-0000-000073070000}"/>
    <cellStyle name="Output 11 15" xfId="1338" xr:uid="{00000000-0005-0000-0000-000074070000}"/>
    <cellStyle name="Output 11 16" xfId="1419" xr:uid="{00000000-0005-0000-0000-000075070000}"/>
    <cellStyle name="Output 11 17" xfId="1497" xr:uid="{00000000-0005-0000-0000-000076070000}"/>
    <cellStyle name="Output 11 18" xfId="1576" xr:uid="{00000000-0005-0000-0000-000077070000}"/>
    <cellStyle name="Output 11 19" xfId="1653" xr:uid="{00000000-0005-0000-0000-000078070000}"/>
    <cellStyle name="Output 11 2" xfId="250" xr:uid="{00000000-0005-0000-0000-000079070000}"/>
    <cellStyle name="Output 11 20" xfId="1725" xr:uid="{00000000-0005-0000-0000-00007A070000}"/>
    <cellStyle name="Output 11 21" xfId="1798" xr:uid="{00000000-0005-0000-0000-00007B070000}"/>
    <cellStyle name="Output 11 22" xfId="1928" xr:uid="{00000000-0005-0000-0000-00007C070000}"/>
    <cellStyle name="Output 11 23" xfId="1943" xr:uid="{00000000-0005-0000-0000-00007D070000}"/>
    <cellStyle name="Output 11 24" xfId="2124" xr:uid="{00000000-0005-0000-0000-00007E070000}"/>
    <cellStyle name="Output 11 25" xfId="2180" xr:uid="{00000000-0005-0000-0000-00007F070000}"/>
    <cellStyle name="Output 11 26" xfId="2224" xr:uid="{00000000-0005-0000-0000-000080070000}"/>
    <cellStyle name="Output 11 27" xfId="2395" xr:uid="{00000000-0005-0000-0000-000081070000}"/>
    <cellStyle name="Output 11 28" xfId="2476" xr:uid="{00000000-0005-0000-0000-000082070000}"/>
    <cellStyle name="Output 11 29" xfId="2554" xr:uid="{00000000-0005-0000-0000-000083070000}"/>
    <cellStyle name="Output 11 3" xfId="165" xr:uid="{00000000-0005-0000-0000-000084070000}"/>
    <cellStyle name="Output 11 30" xfId="2637" xr:uid="{00000000-0005-0000-0000-000085070000}"/>
    <cellStyle name="Output 11 31" xfId="2312" xr:uid="{00000000-0005-0000-0000-000086070000}"/>
    <cellStyle name="Output 11 32" xfId="2760" xr:uid="{00000000-0005-0000-0000-000087070000}"/>
    <cellStyle name="Output 11 4" xfId="353" xr:uid="{00000000-0005-0000-0000-000088070000}"/>
    <cellStyle name="Output 11 5" xfId="301" xr:uid="{00000000-0005-0000-0000-000089070000}"/>
    <cellStyle name="Output 11 6" xfId="625" xr:uid="{00000000-0005-0000-0000-00008A070000}"/>
    <cellStyle name="Output 11 7" xfId="705" xr:uid="{00000000-0005-0000-0000-00008B070000}"/>
    <cellStyle name="Output 11 8" xfId="784" xr:uid="{00000000-0005-0000-0000-00008C070000}"/>
    <cellStyle name="Output 11 9" xfId="865" xr:uid="{00000000-0005-0000-0000-00008D070000}"/>
    <cellStyle name="Output 12" xfId="115" xr:uid="{00000000-0005-0000-0000-00008E070000}"/>
    <cellStyle name="Output 12 10" xfId="940" xr:uid="{00000000-0005-0000-0000-00008F070000}"/>
    <cellStyle name="Output 12 11" xfId="1023" xr:uid="{00000000-0005-0000-0000-000090070000}"/>
    <cellStyle name="Output 12 12" xfId="1102" xr:uid="{00000000-0005-0000-0000-000091070000}"/>
    <cellStyle name="Output 12 13" xfId="1179" xr:uid="{00000000-0005-0000-0000-000092070000}"/>
    <cellStyle name="Output 12 14" xfId="1255" xr:uid="{00000000-0005-0000-0000-000093070000}"/>
    <cellStyle name="Output 12 15" xfId="1333" xr:uid="{00000000-0005-0000-0000-000094070000}"/>
    <cellStyle name="Output 12 16" xfId="1414" xr:uid="{00000000-0005-0000-0000-000095070000}"/>
    <cellStyle name="Output 12 17" xfId="1492" xr:uid="{00000000-0005-0000-0000-000096070000}"/>
    <cellStyle name="Output 12 18" xfId="1571" xr:uid="{00000000-0005-0000-0000-000097070000}"/>
    <cellStyle name="Output 12 19" xfId="1648" xr:uid="{00000000-0005-0000-0000-000098070000}"/>
    <cellStyle name="Output 12 2" xfId="245" xr:uid="{00000000-0005-0000-0000-000099070000}"/>
    <cellStyle name="Output 12 20" xfId="1720" xr:uid="{00000000-0005-0000-0000-00009A070000}"/>
    <cellStyle name="Output 12 21" xfId="1793" xr:uid="{00000000-0005-0000-0000-00009B070000}"/>
    <cellStyle name="Output 12 22" xfId="1923" xr:uid="{00000000-0005-0000-0000-00009C070000}"/>
    <cellStyle name="Output 12 23" xfId="1969" xr:uid="{00000000-0005-0000-0000-00009D070000}"/>
    <cellStyle name="Output 12 24" xfId="2119" xr:uid="{00000000-0005-0000-0000-00009E070000}"/>
    <cellStyle name="Output 12 25" xfId="2161" xr:uid="{00000000-0005-0000-0000-00009F070000}"/>
    <cellStyle name="Output 12 26" xfId="2226" xr:uid="{00000000-0005-0000-0000-0000A0070000}"/>
    <cellStyle name="Output 12 27" xfId="2390" xr:uid="{00000000-0005-0000-0000-0000A1070000}"/>
    <cellStyle name="Output 12 28" xfId="2471" xr:uid="{00000000-0005-0000-0000-0000A2070000}"/>
    <cellStyle name="Output 12 29" xfId="2549" xr:uid="{00000000-0005-0000-0000-0000A3070000}"/>
    <cellStyle name="Output 12 3" xfId="287" xr:uid="{00000000-0005-0000-0000-0000A4070000}"/>
    <cellStyle name="Output 12 30" xfId="2632" xr:uid="{00000000-0005-0000-0000-0000A5070000}"/>
    <cellStyle name="Output 12 31" xfId="2261" xr:uid="{00000000-0005-0000-0000-0000A6070000}"/>
    <cellStyle name="Output 12 32" xfId="2755" xr:uid="{00000000-0005-0000-0000-0000A7070000}"/>
    <cellStyle name="Output 12 4" xfId="399" xr:uid="{00000000-0005-0000-0000-0000A8070000}"/>
    <cellStyle name="Output 12 5" xfId="379" xr:uid="{00000000-0005-0000-0000-0000A9070000}"/>
    <cellStyle name="Output 12 6" xfId="620" xr:uid="{00000000-0005-0000-0000-0000AA070000}"/>
    <cellStyle name="Output 12 7" xfId="700" xr:uid="{00000000-0005-0000-0000-0000AB070000}"/>
    <cellStyle name="Output 12 8" xfId="779" xr:uid="{00000000-0005-0000-0000-0000AC070000}"/>
    <cellStyle name="Output 12 9" xfId="860" xr:uid="{00000000-0005-0000-0000-0000AD070000}"/>
    <cellStyle name="Output 13" xfId="132" xr:uid="{00000000-0005-0000-0000-0000AE070000}"/>
    <cellStyle name="Output 13 10" xfId="956" xr:uid="{00000000-0005-0000-0000-0000AF070000}"/>
    <cellStyle name="Output 13 11" xfId="1039" xr:uid="{00000000-0005-0000-0000-0000B0070000}"/>
    <cellStyle name="Output 13 12" xfId="1118" xr:uid="{00000000-0005-0000-0000-0000B1070000}"/>
    <cellStyle name="Output 13 13" xfId="1195" xr:uid="{00000000-0005-0000-0000-0000B2070000}"/>
    <cellStyle name="Output 13 14" xfId="1271" xr:uid="{00000000-0005-0000-0000-0000B3070000}"/>
    <cellStyle name="Output 13 15" xfId="1349" xr:uid="{00000000-0005-0000-0000-0000B4070000}"/>
    <cellStyle name="Output 13 16" xfId="1430" xr:uid="{00000000-0005-0000-0000-0000B5070000}"/>
    <cellStyle name="Output 13 17" xfId="1508" xr:uid="{00000000-0005-0000-0000-0000B6070000}"/>
    <cellStyle name="Output 13 18" xfId="1587" xr:uid="{00000000-0005-0000-0000-0000B7070000}"/>
    <cellStyle name="Output 13 19" xfId="1665" xr:uid="{00000000-0005-0000-0000-0000B8070000}"/>
    <cellStyle name="Output 13 2" xfId="262" xr:uid="{00000000-0005-0000-0000-0000B9070000}"/>
    <cellStyle name="Output 13 20" xfId="1735" xr:uid="{00000000-0005-0000-0000-0000BA070000}"/>
    <cellStyle name="Output 13 21" xfId="1808" xr:uid="{00000000-0005-0000-0000-0000BB070000}"/>
    <cellStyle name="Output 13 22" xfId="1940" xr:uid="{00000000-0005-0000-0000-0000BC070000}"/>
    <cellStyle name="Output 13 23" xfId="1856" xr:uid="{00000000-0005-0000-0000-0000BD070000}"/>
    <cellStyle name="Output 13 24" xfId="2136" xr:uid="{00000000-0005-0000-0000-0000BE070000}"/>
    <cellStyle name="Output 13 25" xfId="2185" xr:uid="{00000000-0005-0000-0000-0000BF070000}"/>
    <cellStyle name="Output 13 26" xfId="2302" xr:uid="{00000000-0005-0000-0000-0000C0070000}"/>
    <cellStyle name="Output 13 27" xfId="2407" xr:uid="{00000000-0005-0000-0000-0000C1070000}"/>
    <cellStyle name="Output 13 28" xfId="2488" xr:uid="{00000000-0005-0000-0000-0000C2070000}"/>
    <cellStyle name="Output 13 29" xfId="2565" xr:uid="{00000000-0005-0000-0000-0000C3070000}"/>
    <cellStyle name="Output 13 3" xfId="304" xr:uid="{00000000-0005-0000-0000-0000C4070000}"/>
    <cellStyle name="Output 13 30" xfId="2649" xr:uid="{00000000-0005-0000-0000-0000C5070000}"/>
    <cellStyle name="Output 13 31" xfId="2585" xr:uid="{00000000-0005-0000-0000-0000C6070000}"/>
    <cellStyle name="Output 13 32" xfId="2770" xr:uid="{00000000-0005-0000-0000-0000C7070000}"/>
    <cellStyle name="Output 13 4" xfId="406" xr:uid="{00000000-0005-0000-0000-0000C8070000}"/>
    <cellStyle name="Output 13 5" xfId="318" xr:uid="{00000000-0005-0000-0000-0000C9070000}"/>
    <cellStyle name="Output 13 6" xfId="636" xr:uid="{00000000-0005-0000-0000-0000CA070000}"/>
    <cellStyle name="Output 13 7" xfId="717" xr:uid="{00000000-0005-0000-0000-0000CB070000}"/>
    <cellStyle name="Output 13 8" xfId="796" xr:uid="{00000000-0005-0000-0000-0000CC070000}"/>
    <cellStyle name="Output 13 9" xfId="877" xr:uid="{00000000-0005-0000-0000-0000CD070000}"/>
    <cellStyle name="Output 14" xfId="130" xr:uid="{00000000-0005-0000-0000-0000CE070000}"/>
    <cellStyle name="Output 14 10" xfId="954" xr:uid="{00000000-0005-0000-0000-0000CF070000}"/>
    <cellStyle name="Output 14 11" xfId="1037" xr:uid="{00000000-0005-0000-0000-0000D0070000}"/>
    <cellStyle name="Output 14 12" xfId="1116" xr:uid="{00000000-0005-0000-0000-0000D1070000}"/>
    <cellStyle name="Output 14 13" xfId="1193" xr:uid="{00000000-0005-0000-0000-0000D2070000}"/>
    <cellStyle name="Output 14 14" xfId="1269" xr:uid="{00000000-0005-0000-0000-0000D3070000}"/>
    <cellStyle name="Output 14 15" xfId="1347" xr:uid="{00000000-0005-0000-0000-0000D4070000}"/>
    <cellStyle name="Output 14 16" xfId="1428" xr:uid="{00000000-0005-0000-0000-0000D5070000}"/>
    <cellStyle name="Output 14 17" xfId="1506" xr:uid="{00000000-0005-0000-0000-0000D6070000}"/>
    <cellStyle name="Output 14 18" xfId="1585" xr:uid="{00000000-0005-0000-0000-0000D7070000}"/>
    <cellStyle name="Output 14 19" xfId="1663" xr:uid="{00000000-0005-0000-0000-0000D8070000}"/>
    <cellStyle name="Output 14 2" xfId="260" xr:uid="{00000000-0005-0000-0000-0000D9070000}"/>
    <cellStyle name="Output 14 20" xfId="1733" xr:uid="{00000000-0005-0000-0000-0000DA070000}"/>
    <cellStyle name="Output 14 21" xfId="1806" xr:uid="{00000000-0005-0000-0000-0000DB070000}"/>
    <cellStyle name="Output 14 22" xfId="1938" xr:uid="{00000000-0005-0000-0000-0000DC070000}"/>
    <cellStyle name="Output 14 23" xfId="1816" xr:uid="{00000000-0005-0000-0000-0000DD070000}"/>
    <cellStyle name="Output 14 24" xfId="2134" xr:uid="{00000000-0005-0000-0000-0000DE070000}"/>
    <cellStyle name="Output 14 25" xfId="2172" xr:uid="{00000000-0005-0000-0000-0000DF070000}"/>
    <cellStyle name="Output 14 26" xfId="2300" xr:uid="{00000000-0005-0000-0000-0000E0070000}"/>
    <cellStyle name="Output 14 27" xfId="2405" xr:uid="{00000000-0005-0000-0000-0000E1070000}"/>
    <cellStyle name="Output 14 28" xfId="2486" xr:uid="{00000000-0005-0000-0000-0000E2070000}"/>
    <cellStyle name="Output 14 29" xfId="2563" xr:uid="{00000000-0005-0000-0000-0000E3070000}"/>
    <cellStyle name="Output 14 3" xfId="286" xr:uid="{00000000-0005-0000-0000-0000E4070000}"/>
    <cellStyle name="Output 14 30" xfId="2647" xr:uid="{00000000-0005-0000-0000-0000E5070000}"/>
    <cellStyle name="Output 14 31" xfId="2641" xr:uid="{00000000-0005-0000-0000-0000E6070000}"/>
    <cellStyle name="Output 14 32" xfId="2768" xr:uid="{00000000-0005-0000-0000-0000E7070000}"/>
    <cellStyle name="Output 14 4" xfId="390" xr:uid="{00000000-0005-0000-0000-0000E8070000}"/>
    <cellStyle name="Output 14 5" xfId="322" xr:uid="{00000000-0005-0000-0000-0000E9070000}"/>
    <cellStyle name="Output 14 6" xfId="634" xr:uid="{00000000-0005-0000-0000-0000EA070000}"/>
    <cellStyle name="Output 14 7" xfId="715" xr:uid="{00000000-0005-0000-0000-0000EB070000}"/>
    <cellStyle name="Output 14 8" xfId="794" xr:uid="{00000000-0005-0000-0000-0000EC070000}"/>
    <cellStyle name="Output 14 9" xfId="875" xr:uid="{00000000-0005-0000-0000-0000ED070000}"/>
    <cellStyle name="Output 15" xfId="44" xr:uid="{00000000-0005-0000-0000-0000EE070000}"/>
    <cellStyle name="Output 16" xfId="176" xr:uid="{00000000-0005-0000-0000-0000EF070000}"/>
    <cellStyle name="Output 17" xfId="341" xr:uid="{00000000-0005-0000-0000-0000F0070000}"/>
    <cellStyle name="Output 18" xfId="350" xr:uid="{00000000-0005-0000-0000-0000F1070000}"/>
    <cellStyle name="Output 19" xfId="439" xr:uid="{00000000-0005-0000-0000-0000F2070000}"/>
    <cellStyle name="Output 2" xfId="54" xr:uid="{00000000-0005-0000-0000-0000F3070000}"/>
    <cellStyle name="Output 2 10" xfId="774" xr:uid="{00000000-0005-0000-0000-0000F4070000}"/>
    <cellStyle name="Output 2 11" xfId="963" xr:uid="{00000000-0005-0000-0000-0000F5070000}"/>
    <cellStyle name="Output 2 12" xfId="937" xr:uid="{00000000-0005-0000-0000-0000F6070000}"/>
    <cellStyle name="Output 2 13" xfId="1042" xr:uid="{00000000-0005-0000-0000-0000F7070000}"/>
    <cellStyle name="Output 2 14" xfId="1097" xr:uid="{00000000-0005-0000-0000-0000F8070000}"/>
    <cellStyle name="Output 2 15" xfId="1198" xr:uid="{00000000-0005-0000-0000-0000F9070000}"/>
    <cellStyle name="Output 2 16" xfId="1355" xr:uid="{00000000-0005-0000-0000-0000FA070000}"/>
    <cellStyle name="Output 2 17" xfId="1341" xr:uid="{00000000-0005-0000-0000-0000FB070000}"/>
    <cellStyle name="Output 2 18" xfId="1514" xr:uid="{00000000-0005-0000-0000-0000FC070000}"/>
    <cellStyle name="Output 2 19" xfId="1500" xr:uid="{00000000-0005-0000-0000-0000FD070000}"/>
    <cellStyle name="Output 2 2" xfId="184" xr:uid="{00000000-0005-0000-0000-0000FE070000}"/>
    <cellStyle name="Output 2 20" xfId="1567" xr:uid="{00000000-0005-0000-0000-0000FF070000}"/>
    <cellStyle name="Output 2 21" xfId="1099" xr:uid="{00000000-0005-0000-0000-000000080000}"/>
    <cellStyle name="Output 2 22" xfId="1862" xr:uid="{00000000-0005-0000-0000-000001080000}"/>
    <cellStyle name="Output 2 23" xfId="2014" xr:uid="{00000000-0005-0000-0000-000002080000}"/>
    <cellStyle name="Output 2 24" xfId="2058" xr:uid="{00000000-0005-0000-0000-000003080000}"/>
    <cellStyle name="Output 2 25" xfId="2221" xr:uid="{00000000-0005-0000-0000-000004080000}"/>
    <cellStyle name="Output 2 26" xfId="2269" xr:uid="{00000000-0005-0000-0000-000005080000}"/>
    <cellStyle name="Output 2 27" xfId="2325" xr:uid="{00000000-0005-0000-0000-000006080000}"/>
    <cellStyle name="Output 2 28" xfId="2333" xr:uid="{00000000-0005-0000-0000-000007080000}"/>
    <cellStyle name="Output 2 29" xfId="2410" xr:uid="{00000000-0005-0000-0000-000008080000}"/>
    <cellStyle name="Output 2 3" xfId="351" xr:uid="{00000000-0005-0000-0000-000009080000}"/>
    <cellStyle name="Output 2 30" xfId="2571" xr:uid="{00000000-0005-0000-0000-00000A080000}"/>
    <cellStyle name="Output 2 31" xfId="2701" xr:uid="{00000000-0005-0000-0000-00000B080000}"/>
    <cellStyle name="Output 2 32" xfId="2657" xr:uid="{00000000-0005-0000-0000-00000C080000}"/>
    <cellStyle name="Output 2 4" xfId="349" xr:uid="{00000000-0005-0000-0000-00000D080000}"/>
    <cellStyle name="Output 2 5" xfId="485" xr:uid="{00000000-0005-0000-0000-00000E080000}"/>
    <cellStyle name="Output 2 6" xfId="459" xr:uid="{00000000-0005-0000-0000-00000F080000}"/>
    <cellStyle name="Output 2 7" xfId="523" xr:uid="{00000000-0005-0000-0000-000010080000}"/>
    <cellStyle name="Output 2 8" xfId="642" xr:uid="{00000000-0005-0000-0000-000011080000}"/>
    <cellStyle name="Output 2 9" xfId="671" xr:uid="{00000000-0005-0000-0000-000012080000}"/>
    <cellStyle name="Output 20" xfId="514" xr:uid="{00000000-0005-0000-0000-000013080000}"/>
    <cellStyle name="Output 21" xfId="452" xr:uid="{00000000-0005-0000-0000-000014080000}"/>
    <cellStyle name="Output 22" xfId="572" xr:uid="{00000000-0005-0000-0000-000015080000}"/>
    <cellStyle name="Output 23" xfId="578" xr:uid="{00000000-0005-0000-0000-000016080000}"/>
    <cellStyle name="Output 24" xfId="461" xr:uid="{00000000-0005-0000-0000-000017080000}"/>
    <cellStyle name="Output 25" xfId="592" xr:uid="{00000000-0005-0000-0000-000018080000}"/>
    <cellStyle name="Output 26" xfId="882" xr:uid="{00000000-0005-0000-0000-000019080000}"/>
    <cellStyle name="Output 27" xfId="585" xr:uid="{00000000-0005-0000-0000-00001A080000}"/>
    <cellStyle name="Output 28" xfId="475" xr:uid="{00000000-0005-0000-0000-00001B080000}"/>
    <cellStyle name="Output 29" xfId="501" xr:uid="{00000000-0005-0000-0000-00001C080000}"/>
    <cellStyle name="Output 3" xfId="72" xr:uid="{00000000-0005-0000-0000-00001D080000}"/>
    <cellStyle name="Output 3 10" xfId="897" xr:uid="{00000000-0005-0000-0000-00001E080000}"/>
    <cellStyle name="Output 3 11" xfId="981" xr:uid="{00000000-0005-0000-0000-00001F080000}"/>
    <cellStyle name="Output 3 12" xfId="1059" xr:uid="{00000000-0005-0000-0000-000020080000}"/>
    <cellStyle name="Output 3 13" xfId="1138" xr:uid="{00000000-0005-0000-0000-000021080000}"/>
    <cellStyle name="Output 3 14" xfId="1213" xr:uid="{00000000-0005-0000-0000-000022080000}"/>
    <cellStyle name="Output 3 15" xfId="1292" xr:uid="{00000000-0005-0000-0000-000023080000}"/>
    <cellStyle name="Output 3 16" xfId="1373" xr:uid="{00000000-0005-0000-0000-000024080000}"/>
    <cellStyle name="Output 3 17" xfId="1451" xr:uid="{00000000-0005-0000-0000-000025080000}"/>
    <cellStyle name="Output 3 18" xfId="1530" xr:uid="{00000000-0005-0000-0000-000026080000}"/>
    <cellStyle name="Output 3 19" xfId="1608" xr:uid="{00000000-0005-0000-0000-000027080000}"/>
    <cellStyle name="Output 3 2" xfId="202" xr:uid="{00000000-0005-0000-0000-000028080000}"/>
    <cellStyle name="Output 3 20" xfId="1681" xr:uid="{00000000-0005-0000-0000-000029080000}"/>
    <cellStyle name="Output 3 21" xfId="1754" xr:uid="{00000000-0005-0000-0000-00002A080000}"/>
    <cellStyle name="Output 3 22" xfId="1880" xr:uid="{00000000-0005-0000-0000-00002B080000}"/>
    <cellStyle name="Output 3 23" xfId="1843" xr:uid="{00000000-0005-0000-0000-00002C080000}"/>
    <cellStyle name="Output 3 24" xfId="2078" xr:uid="{00000000-0005-0000-0000-00002D080000}"/>
    <cellStyle name="Output 3 25" xfId="2032" xr:uid="{00000000-0005-0000-0000-00002E080000}"/>
    <cellStyle name="Output 3 26" xfId="2241" xr:uid="{00000000-0005-0000-0000-00002F080000}"/>
    <cellStyle name="Output 3 27" xfId="2254" xr:uid="{00000000-0005-0000-0000-000030080000}"/>
    <cellStyle name="Output 3 28" xfId="2428" xr:uid="{00000000-0005-0000-0000-000031080000}"/>
    <cellStyle name="Output 3 29" xfId="2508" xr:uid="{00000000-0005-0000-0000-000032080000}"/>
    <cellStyle name="Output 3 3" xfId="348" xr:uid="{00000000-0005-0000-0000-000033080000}"/>
    <cellStyle name="Output 3 30" xfId="2589" xr:uid="{00000000-0005-0000-0000-000034080000}"/>
    <cellStyle name="Output 3 31" xfId="2386" xr:uid="{00000000-0005-0000-0000-000035080000}"/>
    <cellStyle name="Output 3 32" xfId="2716" xr:uid="{00000000-0005-0000-0000-000036080000}"/>
    <cellStyle name="Output 3 4" xfId="365" xr:uid="{00000000-0005-0000-0000-000037080000}"/>
    <cellStyle name="Output 3 5" xfId="265" xr:uid="{00000000-0005-0000-0000-000038080000}"/>
    <cellStyle name="Output 3 6" xfId="554" xr:uid="{00000000-0005-0000-0000-000039080000}"/>
    <cellStyle name="Output 3 7" xfId="657" xr:uid="{00000000-0005-0000-0000-00003A080000}"/>
    <cellStyle name="Output 3 8" xfId="737" xr:uid="{00000000-0005-0000-0000-00003B080000}"/>
    <cellStyle name="Output 3 9" xfId="817" xr:uid="{00000000-0005-0000-0000-00003C080000}"/>
    <cellStyle name="Output 30" xfId="1019" xr:uid="{00000000-0005-0000-0000-00003D080000}"/>
    <cellStyle name="Output 31" xfId="1263" xr:uid="{00000000-0005-0000-0000-00003E080000}"/>
    <cellStyle name="Output 32" xfId="697" xr:uid="{00000000-0005-0000-0000-00003F080000}"/>
    <cellStyle name="Output 33" xfId="1422" xr:uid="{00000000-0005-0000-0000-000040080000}"/>
    <cellStyle name="Output 34" xfId="557" xr:uid="{00000000-0005-0000-0000-000041080000}"/>
    <cellStyle name="Output 35" xfId="1370" xr:uid="{00000000-0005-0000-0000-000042080000}"/>
    <cellStyle name="Output 36" xfId="1623" xr:uid="{00000000-0005-0000-0000-000043080000}"/>
    <cellStyle name="Output 37" xfId="1852" xr:uid="{00000000-0005-0000-0000-000044080000}"/>
    <cellStyle name="Output 38" xfId="1959" xr:uid="{00000000-0005-0000-0000-000045080000}"/>
    <cellStyle name="Output 39" xfId="1953" xr:uid="{00000000-0005-0000-0000-000046080000}"/>
    <cellStyle name="Output 4" xfId="61" xr:uid="{00000000-0005-0000-0000-000047080000}"/>
    <cellStyle name="Output 4 10" xfId="886" xr:uid="{00000000-0005-0000-0000-000048080000}"/>
    <cellStyle name="Output 4 11" xfId="970" xr:uid="{00000000-0005-0000-0000-000049080000}"/>
    <cellStyle name="Output 4 12" xfId="1048" xr:uid="{00000000-0005-0000-0000-00004A080000}"/>
    <cellStyle name="Output 4 13" xfId="1129" xr:uid="{00000000-0005-0000-0000-00004B080000}"/>
    <cellStyle name="Output 4 14" xfId="1203" xr:uid="{00000000-0005-0000-0000-00004C080000}"/>
    <cellStyle name="Output 4 15" xfId="1281" xr:uid="{00000000-0005-0000-0000-00004D080000}"/>
    <cellStyle name="Output 4 16" xfId="1362" xr:uid="{00000000-0005-0000-0000-00004E080000}"/>
    <cellStyle name="Output 4 17" xfId="1440" xr:uid="{00000000-0005-0000-0000-00004F080000}"/>
    <cellStyle name="Output 4 18" xfId="1521" xr:uid="{00000000-0005-0000-0000-000050080000}"/>
    <cellStyle name="Output 4 19" xfId="1598" xr:uid="{00000000-0005-0000-0000-000051080000}"/>
    <cellStyle name="Output 4 2" xfId="191" xr:uid="{00000000-0005-0000-0000-000052080000}"/>
    <cellStyle name="Output 4 20" xfId="1672" xr:uid="{00000000-0005-0000-0000-000053080000}"/>
    <cellStyle name="Output 4 21" xfId="1745" xr:uid="{00000000-0005-0000-0000-000054080000}"/>
    <cellStyle name="Output 4 22" xfId="1869" xr:uid="{00000000-0005-0000-0000-000055080000}"/>
    <cellStyle name="Output 4 23" xfId="1965" xr:uid="{00000000-0005-0000-0000-000056080000}"/>
    <cellStyle name="Output 4 24" xfId="1876" xr:uid="{00000000-0005-0000-0000-000057080000}"/>
    <cellStyle name="Output 4 25" xfId="2094" xr:uid="{00000000-0005-0000-0000-000058080000}"/>
    <cellStyle name="Output 4 26" xfId="2234" xr:uid="{00000000-0005-0000-0000-000059080000}"/>
    <cellStyle name="Output 4 27" xfId="2265" xr:uid="{00000000-0005-0000-0000-00005A080000}"/>
    <cellStyle name="Output 4 28" xfId="2418" xr:uid="{00000000-0005-0000-0000-00005B080000}"/>
    <cellStyle name="Output 4 29" xfId="2498" xr:uid="{00000000-0005-0000-0000-00005C080000}"/>
    <cellStyle name="Output 4 3" xfId="359" xr:uid="{00000000-0005-0000-0000-00005D080000}"/>
    <cellStyle name="Output 4 30" xfId="2578" xr:uid="{00000000-0005-0000-0000-00005E080000}"/>
    <cellStyle name="Output 4 31" xfId="2705" xr:uid="{00000000-0005-0000-0000-00005F080000}"/>
    <cellStyle name="Output 4 32" xfId="2707" xr:uid="{00000000-0005-0000-0000-000060080000}"/>
    <cellStyle name="Output 4 4" xfId="315" xr:uid="{00000000-0005-0000-0000-000061080000}"/>
    <cellStyle name="Output 4 5" xfId="503" xr:uid="{00000000-0005-0000-0000-000062080000}"/>
    <cellStyle name="Output 4 6" xfId="579" xr:uid="{00000000-0005-0000-0000-000063080000}"/>
    <cellStyle name="Output 4 7" xfId="646" xr:uid="{00000000-0005-0000-0000-000064080000}"/>
    <cellStyle name="Output 4 8" xfId="727" xr:uid="{00000000-0005-0000-0000-000065080000}"/>
    <cellStyle name="Output 4 9" xfId="807" xr:uid="{00000000-0005-0000-0000-000066080000}"/>
    <cellStyle name="Output 40" xfId="2033" xr:uid="{00000000-0005-0000-0000-000067080000}"/>
    <cellStyle name="Output 41" xfId="2038" xr:uid="{00000000-0005-0000-0000-000068080000}"/>
    <cellStyle name="Output 42" xfId="2055" xr:uid="{00000000-0005-0000-0000-000069080000}"/>
    <cellStyle name="Output 43" xfId="2230" xr:uid="{00000000-0005-0000-0000-00006A080000}"/>
    <cellStyle name="Output 44" xfId="2377" xr:uid="{00000000-0005-0000-0000-00006B080000}"/>
    <cellStyle name="Output 45" xfId="1932" xr:uid="{00000000-0005-0000-0000-00006C080000}"/>
    <cellStyle name="Output 46" xfId="2352" xr:uid="{00000000-0005-0000-0000-00006D080000}"/>
    <cellStyle name="Output 47" xfId="2480" xr:uid="{00000000-0005-0000-0000-00006E080000}"/>
    <cellStyle name="Output 48" xfId="2658" xr:uid="{00000000-0005-0000-0000-00006F080000}"/>
    <cellStyle name="Output 49" xfId="2684" xr:uid="{00000000-0005-0000-0000-000070080000}"/>
    <cellStyle name="Output 5" xfId="84" xr:uid="{00000000-0005-0000-0000-000071080000}"/>
    <cellStyle name="Output 5 10" xfId="909" xr:uid="{00000000-0005-0000-0000-000072080000}"/>
    <cellStyle name="Output 5 11" xfId="993" xr:uid="{00000000-0005-0000-0000-000073080000}"/>
    <cellStyle name="Output 5 12" xfId="1071" xr:uid="{00000000-0005-0000-0000-000074080000}"/>
    <cellStyle name="Output 5 13" xfId="1150" xr:uid="{00000000-0005-0000-0000-000075080000}"/>
    <cellStyle name="Output 5 14" xfId="1225" xr:uid="{00000000-0005-0000-0000-000076080000}"/>
    <cellStyle name="Output 5 15" xfId="1304" xr:uid="{00000000-0005-0000-0000-000077080000}"/>
    <cellStyle name="Output 5 16" xfId="1385" xr:uid="{00000000-0005-0000-0000-000078080000}"/>
    <cellStyle name="Output 5 17" xfId="1463" xr:uid="{00000000-0005-0000-0000-000079080000}"/>
    <cellStyle name="Output 5 18" xfId="1542" xr:uid="{00000000-0005-0000-0000-00007A080000}"/>
    <cellStyle name="Output 5 19" xfId="1620" xr:uid="{00000000-0005-0000-0000-00007B080000}"/>
    <cellStyle name="Output 5 2" xfId="214" xr:uid="{00000000-0005-0000-0000-00007C080000}"/>
    <cellStyle name="Output 5 20" xfId="1693" xr:uid="{00000000-0005-0000-0000-00007D080000}"/>
    <cellStyle name="Output 5 21" xfId="1766" xr:uid="{00000000-0005-0000-0000-00007E080000}"/>
    <cellStyle name="Output 5 22" xfId="1892" xr:uid="{00000000-0005-0000-0000-00007F080000}"/>
    <cellStyle name="Output 5 23" xfId="2054" xr:uid="{00000000-0005-0000-0000-000080080000}"/>
    <cellStyle name="Output 5 24" xfId="2090" xr:uid="{00000000-0005-0000-0000-000081080000}"/>
    <cellStyle name="Output 5 25" xfId="2186" xr:uid="{00000000-0005-0000-0000-000082080000}"/>
    <cellStyle name="Output 5 26" xfId="2182" xr:uid="{00000000-0005-0000-0000-000083080000}"/>
    <cellStyle name="Output 5 27" xfId="2370" xr:uid="{00000000-0005-0000-0000-000084080000}"/>
    <cellStyle name="Output 5 28" xfId="2440" xr:uid="{00000000-0005-0000-0000-000085080000}"/>
    <cellStyle name="Output 5 29" xfId="2520" xr:uid="{00000000-0005-0000-0000-000086080000}"/>
    <cellStyle name="Output 5 3" xfId="288" xr:uid="{00000000-0005-0000-0000-000087080000}"/>
    <cellStyle name="Output 5 30" xfId="2601" xr:uid="{00000000-0005-0000-0000-000088080000}"/>
    <cellStyle name="Output 5 31" xfId="2664" xr:uid="{00000000-0005-0000-0000-000089080000}"/>
    <cellStyle name="Output 5 32" xfId="2728" xr:uid="{00000000-0005-0000-0000-00008A080000}"/>
    <cellStyle name="Output 5 4" xfId="426" xr:uid="{00000000-0005-0000-0000-00008B080000}"/>
    <cellStyle name="Output 5 5" xfId="306" xr:uid="{00000000-0005-0000-0000-00008C080000}"/>
    <cellStyle name="Output 5 6" xfId="535" xr:uid="{00000000-0005-0000-0000-00008D080000}"/>
    <cellStyle name="Output 5 7" xfId="669" xr:uid="{00000000-0005-0000-0000-00008E080000}"/>
    <cellStyle name="Output 5 8" xfId="749" xr:uid="{00000000-0005-0000-0000-00008F080000}"/>
    <cellStyle name="Output 5 9" xfId="829" xr:uid="{00000000-0005-0000-0000-000090080000}"/>
    <cellStyle name="Output 50" xfId="2698" xr:uid="{00000000-0005-0000-0000-000091080000}"/>
    <cellStyle name="Output 6" xfId="79" xr:uid="{00000000-0005-0000-0000-000092080000}"/>
    <cellStyle name="Output 6 10" xfId="904" xr:uid="{00000000-0005-0000-0000-000093080000}"/>
    <cellStyle name="Output 6 11" xfId="988" xr:uid="{00000000-0005-0000-0000-000094080000}"/>
    <cellStyle name="Output 6 12" xfId="1066" xr:uid="{00000000-0005-0000-0000-000095080000}"/>
    <cellStyle name="Output 6 13" xfId="1145" xr:uid="{00000000-0005-0000-0000-000096080000}"/>
    <cellStyle name="Output 6 14" xfId="1220" xr:uid="{00000000-0005-0000-0000-000097080000}"/>
    <cellStyle name="Output 6 15" xfId="1299" xr:uid="{00000000-0005-0000-0000-000098080000}"/>
    <cellStyle name="Output 6 16" xfId="1380" xr:uid="{00000000-0005-0000-0000-000099080000}"/>
    <cellStyle name="Output 6 17" xfId="1458" xr:uid="{00000000-0005-0000-0000-00009A080000}"/>
    <cellStyle name="Output 6 18" xfId="1537" xr:uid="{00000000-0005-0000-0000-00009B080000}"/>
    <cellStyle name="Output 6 19" xfId="1615" xr:uid="{00000000-0005-0000-0000-00009C080000}"/>
    <cellStyle name="Output 6 2" xfId="209" xr:uid="{00000000-0005-0000-0000-00009D080000}"/>
    <cellStyle name="Output 6 20" xfId="1688" xr:uid="{00000000-0005-0000-0000-00009E080000}"/>
    <cellStyle name="Output 6 21" xfId="1761" xr:uid="{00000000-0005-0000-0000-00009F080000}"/>
    <cellStyle name="Output 6 22" xfId="1887" xr:uid="{00000000-0005-0000-0000-0000A0080000}"/>
    <cellStyle name="Output 6 23" xfId="1930" xr:uid="{00000000-0005-0000-0000-0000A1080000}"/>
    <cellStyle name="Output 6 24" xfId="2085" xr:uid="{00000000-0005-0000-0000-0000A2080000}"/>
    <cellStyle name="Output 6 25" xfId="2039" xr:uid="{00000000-0005-0000-0000-0000A3080000}"/>
    <cellStyle name="Output 6 26" xfId="2276" xr:uid="{00000000-0005-0000-0000-0000A4080000}"/>
    <cellStyle name="Output 6 27" xfId="2266" xr:uid="{00000000-0005-0000-0000-0000A5080000}"/>
    <cellStyle name="Output 6 28" xfId="2435" xr:uid="{00000000-0005-0000-0000-0000A6080000}"/>
    <cellStyle name="Output 6 29" xfId="2515" xr:uid="{00000000-0005-0000-0000-0000A7080000}"/>
    <cellStyle name="Output 6 3" xfId="340" xr:uid="{00000000-0005-0000-0000-0000A8080000}"/>
    <cellStyle name="Output 6 30" xfId="2596" xr:uid="{00000000-0005-0000-0000-0000A9080000}"/>
    <cellStyle name="Output 6 31" xfId="2681" xr:uid="{00000000-0005-0000-0000-0000AA080000}"/>
    <cellStyle name="Output 6 32" xfId="2723" xr:uid="{00000000-0005-0000-0000-0000AB080000}"/>
    <cellStyle name="Output 6 4" xfId="300" xr:uid="{00000000-0005-0000-0000-0000AC080000}"/>
    <cellStyle name="Output 6 5" xfId="473" xr:uid="{00000000-0005-0000-0000-0000AD080000}"/>
    <cellStyle name="Output 6 6" xfId="471" xr:uid="{00000000-0005-0000-0000-0000AE080000}"/>
    <cellStyle name="Output 6 7" xfId="664" xr:uid="{00000000-0005-0000-0000-0000AF080000}"/>
    <cellStyle name="Output 6 8" xfId="744" xr:uid="{00000000-0005-0000-0000-0000B0080000}"/>
    <cellStyle name="Output 6 9" xfId="824" xr:uid="{00000000-0005-0000-0000-0000B1080000}"/>
    <cellStyle name="Output 7" xfId="89" xr:uid="{00000000-0005-0000-0000-0000B2080000}"/>
    <cellStyle name="Output 7 10" xfId="914" xr:uid="{00000000-0005-0000-0000-0000B3080000}"/>
    <cellStyle name="Output 7 11" xfId="998" xr:uid="{00000000-0005-0000-0000-0000B4080000}"/>
    <cellStyle name="Output 7 12" xfId="1076" xr:uid="{00000000-0005-0000-0000-0000B5080000}"/>
    <cellStyle name="Output 7 13" xfId="1155" xr:uid="{00000000-0005-0000-0000-0000B6080000}"/>
    <cellStyle name="Output 7 14" xfId="1230" xr:uid="{00000000-0005-0000-0000-0000B7080000}"/>
    <cellStyle name="Output 7 15" xfId="1308" xr:uid="{00000000-0005-0000-0000-0000B8080000}"/>
    <cellStyle name="Output 7 16" xfId="1389" xr:uid="{00000000-0005-0000-0000-0000B9080000}"/>
    <cellStyle name="Output 7 17" xfId="1467" xr:uid="{00000000-0005-0000-0000-0000BA080000}"/>
    <cellStyle name="Output 7 18" xfId="1546" xr:uid="{00000000-0005-0000-0000-0000BB080000}"/>
    <cellStyle name="Output 7 19" xfId="1624" xr:uid="{00000000-0005-0000-0000-0000BC080000}"/>
    <cellStyle name="Output 7 2" xfId="219" xr:uid="{00000000-0005-0000-0000-0000BD080000}"/>
    <cellStyle name="Output 7 20" xfId="1696" xr:uid="{00000000-0005-0000-0000-0000BE080000}"/>
    <cellStyle name="Output 7 21" xfId="1769" xr:uid="{00000000-0005-0000-0000-0000BF080000}"/>
    <cellStyle name="Output 7 22" xfId="1897" xr:uid="{00000000-0005-0000-0000-0000C0080000}"/>
    <cellStyle name="Output 7 23" xfId="2003" xr:uid="{00000000-0005-0000-0000-0000C1080000}"/>
    <cellStyle name="Output 7 24" xfId="2095" xr:uid="{00000000-0005-0000-0000-0000C2080000}"/>
    <cellStyle name="Output 7 25" xfId="2160" xr:uid="{00000000-0005-0000-0000-0000C3080000}"/>
    <cellStyle name="Output 7 26" xfId="2190" xr:uid="{00000000-0005-0000-0000-0000C4080000}"/>
    <cellStyle name="Output 7 27" xfId="2358" xr:uid="{00000000-0005-0000-0000-0000C5080000}"/>
    <cellStyle name="Output 7 28" xfId="2445" xr:uid="{00000000-0005-0000-0000-0000C6080000}"/>
    <cellStyle name="Output 7 29" xfId="2525" xr:uid="{00000000-0005-0000-0000-0000C7080000}"/>
    <cellStyle name="Output 7 3" xfId="310" xr:uid="{00000000-0005-0000-0000-0000C8080000}"/>
    <cellStyle name="Output 7 30" xfId="2606" xr:uid="{00000000-0005-0000-0000-0000C9080000}"/>
    <cellStyle name="Output 7 31" xfId="2694" xr:uid="{00000000-0005-0000-0000-0000CA080000}"/>
    <cellStyle name="Output 7 32" xfId="2731" xr:uid="{00000000-0005-0000-0000-0000CB080000}"/>
    <cellStyle name="Output 7 4" xfId="375" xr:uid="{00000000-0005-0000-0000-0000CC080000}"/>
    <cellStyle name="Output 7 5" xfId="467" xr:uid="{00000000-0005-0000-0000-0000CD080000}"/>
    <cellStyle name="Output 7 6" xfId="434" xr:uid="{00000000-0005-0000-0000-0000CE080000}"/>
    <cellStyle name="Output 7 7" xfId="674" xr:uid="{00000000-0005-0000-0000-0000CF080000}"/>
    <cellStyle name="Output 7 8" xfId="753" xr:uid="{00000000-0005-0000-0000-0000D0080000}"/>
    <cellStyle name="Output 7 9" xfId="834" xr:uid="{00000000-0005-0000-0000-0000D1080000}"/>
    <cellStyle name="Output 8" xfId="106" xr:uid="{00000000-0005-0000-0000-0000D2080000}"/>
    <cellStyle name="Output 8 10" xfId="931" xr:uid="{00000000-0005-0000-0000-0000D3080000}"/>
    <cellStyle name="Output 8 11" xfId="1015" xr:uid="{00000000-0005-0000-0000-0000D4080000}"/>
    <cellStyle name="Output 8 12" xfId="1093" xr:uid="{00000000-0005-0000-0000-0000D5080000}"/>
    <cellStyle name="Output 8 13" xfId="1172" xr:uid="{00000000-0005-0000-0000-0000D6080000}"/>
    <cellStyle name="Output 8 14" xfId="1247" xr:uid="{00000000-0005-0000-0000-0000D7080000}"/>
    <cellStyle name="Output 8 15" xfId="1325" xr:uid="{00000000-0005-0000-0000-0000D8080000}"/>
    <cellStyle name="Output 8 16" xfId="1406" xr:uid="{00000000-0005-0000-0000-0000D9080000}"/>
    <cellStyle name="Output 8 17" xfId="1484" xr:uid="{00000000-0005-0000-0000-0000DA080000}"/>
    <cellStyle name="Output 8 18" xfId="1563" xr:uid="{00000000-0005-0000-0000-0000DB080000}"/>
    <cellStyle name="Output 8 19" xfId="1641" xr:uid="{00000000-0005-0000-0000-0000DC080000}"/>
    <cellStyle name="Output 8 2" xfId="236" xr:uid="{00000000-0005-0000-0000-0000DD080000}"/>
    <cellStyle name="Output 8 20" xfId="1713" xr:uid="{00000000-0005-0000-0000-0000DE080000}"/>
    <cellStyle name="Output 8 21" xfId="1786" xr:uid="{00000000-0005-0000-0000-0000DF080000}"/>
    <cellStyle name="Output 8 22" xfId="1914" xr:uid="{00000000-0005-0000-0000-0000E0080000}"/>
    <cellStyle name="Output 8 23" xfId="2052" xr:uid="{00000000-0005-0000-0000-0000E1080000}"/>
    <cellStyle name="Output 8 24" xfId="2112" xr:uid="{00000000-0005-0000-0000-0000E2080000}"/>
    <cellStyle name="Output 8 25" xfId="1819" xr:uid="{00000000-0005-0000-0000-0000E3080000}"/>
    <cellStyle name="Output 8 26" xfId="2194" xr:uid="{00000000-0005-0000-0000-0000E4080000}"/>
    <cellStyle name="Output 8 27" xfId="2382" xr:uid="{00000000-0005-0000-0000-0000E5080000}"/>
    <cellStyle name="Output 8 28" xfId="2462" xr:uid="{00000000-0005-0000-0000-0000E6080000}"/>
    <cellStyle name="Output 8 29" xfId="2542" xr:uid="{00000000-0005-0000-0000-0000E7080000}"/>
    <cellStyle name="Output 8 3" xfId="148" xr:uid="{00000000-0005-0000-0000-0000E8080000}"/>
    <cellStyle name="Output 8 30" xfId="2623" xr:uid="{00000000-0005-0000-0000-0000E9080000}"/>
    <cellStyle name="Output 8 31" xfId="2669" xr:uid="{00000000-0005-0000-0000-0000EA080000}"/>
    <cellStyle name="Output 8 32" xfId="2748" xr:uid="{00000000-0005-0000-0000-0000EB080000}"/>
    <cellStyle name="Output 8 4" xfId="327" xr:uid="{00000000-0005-0000-0000-0000EC080000}"/>
    <cellStyle name="Output 8 5" xfId="278" xr:uid="{00000000-0005-0000-0000-0000ED080000}"/>
    <cellStyle name="Output 8 6" xfId="611" xr:uid="{00000000-0005-0000-0000-0000EE080000}"/>
    <cellStyle name="Output 8 7" xfId="691" xr:uid="{00000000-0005-0000-0000-0000EF080000}"/>
    <cellStyle name="Output 8 8" xfId="770" xr:uid="{00000000-0005-0000-0000-0000F0080000}"/>
    <cellStyle name="Output 8 9" xfId="851" xr:uid="{00000000-0005-0000-0000-0000F1080000}"/>
    <cellStyle name="Output 9" xfId="101" xr:uid="{00000000-0005-0000-0000-0000F2080000}"/>
    <cellStyle name="Output 9 10" xfId="926" xr:uid="{00000000-0005-0000-0000-0000F3080000}"/>
    <cellStyle name="Output 9 11" xfId="1010" xr:uid="{00000000-0005-0000-0000-0000F4080000}"/>
    <cellStyle name="Output 9 12" xfId="1088" xr:uid="{00000000-0005-0000-0000-0000F5080000}"/>
    <cellStyle name="Output 9 13" xfId="1167" xr:uid="{00000000-0005-0000-0000-0000F6080000}"/>
    <cellStyle name="Output 9 14" xfId="1242" xr:uid="{00000000-0005-0000-0000-0000F7080000}"/>
    <cellStyle name="Output 9 15" xfId="1320" xr:uid="{00000000-0005-0000-0000-0000F8080000}"/>
    <cellStyle name="Output 9 16" xfId="1401" xr:uid="{00000000-0005-0000-0000-0000F9080000}"/>
    <cellStyle name="Output 9 17" xfId="1479" xr:uid="{00000000-0005-0000-0000-0000FA080000}"/>
    <cellStyle name="Output 9 18" xfId="1558" xr:uid="{00000000-0005-0000-0000-0000FB080000}"/>
    <cellStyle name="Output 9 19" xfId="1636" xr:uid="{00000000-0005-0000-0000-0000FC080000}"/>
    <cellStyle name="Output 9 2" xfId="231" xr:uid="{00000000-0005-0000-0000-0000FD080000}"/>
    <cellStyle name="Output 9 20" xfId="1708" xr:uid="{00000000-0005-0000-0000-0000FE080000}"/>
    <cellStyle name="Output 9 21" xfId="1781" xr:uid="{00000000-0005-0000-0000-0000FF080000}"/>
    <cellStyle name="Output 9 22" xfId="1909" xr:uid="{00000000-0005-0000-0000-000000090000}"/>
    <cellStyle name="Output 9 23" xfId="2002" xr:uid="{00000000-0005-0000-0000-000001090000}"/>
    <cellStyle name="Output 9 24" xfId="2107" xr:uid="{00000000-0005-0000-0000-000002090000}"/>
    <cellStyle name="Output 9 25" xfId="2152" xr:uid="{00000000-0005-0000-0000-000003090000}"/>
    <cellStyle name="Output 9 26" xfId="2272" xr:uid="{00000000-0005-0000-0000-000004090000}"/>
    <cellStyle name="Output 9 27" xfId="2275" xr:uid="{00000000-0005-0000-0000-000005090000}"/>
    <cellStyle name="Output 9 28" xfId="2457" xr:uid="{00000000-0005-0000-0000-000006090000}"/>
    <cellStyle name="Output 9 29" xfId="2537" xr:uid="{00000000-0005-0000-0000-000007090000}"/>
    <cellStyle name="Output 9 3" xfId="317" xr:uid="{00000000-0005-0000-0000-000008090000}"/>
    <cellStyle name="Output 9 30" xfId="2618" xr:uid="{00000000-0005-0000-0000-000009090000}"/>
    <cellStyle name="Output 9 31" xfId="2043" xr:uid="{00000000-0005-0000-0000-00000A090000}"/>
    <cellStyle name="Output 9 32" xfId="2743" xr:uid="{00000000-0005-0000-0000-00000B090000}"/>
    <cellStyle name="Output 9 4" xfId="312" xr:uid="{00000000-0005-0000-0000-00000C090000}"/>
    <cellStyle name="Output 9 5" xfId="466" xr:uid="{00000000-0005-0000-0000-00000D090000}"/>
    <cellStyle name="Output 9 6" xfId="606" xr:uid="{00000000-0005-0000-0000-00000E090000}"/>
    <cellStyle name="Output 9 7" xfId="686" xr:uid="{00000000-0005-0000-0000-00000F090000}"/>
    <cellStyle name="Output 9 8" xfId="765" xr:uid="{00000000-0005-0000-0000-000010090000}"/>
    <cellStyle name="Output 9 9" xfId="846" xr:uid="{00000000-0005-0000-0000-000011090000}"/>
    <cellStyle name="Title 2" xfId="45" xr:uid="{00000000-0005-0000-0000-000012090000}"/>
    <cellStyle name="Total 10" xfId="98" xr:uid="{00000000-0005-0000-0000-000013090000}"/>
    <cellStyle name="Total 10 10" xfId="923" xr:uid="{00000000-0005-0000-0000-000014090000}"/>
    <cellStyle name="Total 10 11" xfId="1007" xr:uid="{00000000-0005-0000-0000-000015090000}"/>
    <cellStyle name="Total 10 12" xfId="1085" xr:uid="{00000000-0005-0000-0000-000016090000}"/>
    <cellStyle name="Total 10 13" xfId="1164" xr:uid="{00000000-0005-0000-0000-000017090000}"/>
    <cellStyle name="Total 10 14" xfId="1239" xr:uid="{00000000-0005-0000-0000-000018090000}"/>
    <cellStyle name="Total 10 15" xfId="1317" xr:uid="{00000000-0005-0000-0000-000019090000}"/>
    <cellStyle name="Total 10 16" xfId="1398" xr:uid="{00000000-0005-0000-0000-00001A090000}"/>
    <cellStyle name="Total 10 17" xfId="1476" xr:uid="{00000000-0005-0000-0000-00001B090000}"/>
    <cellStyle name="Total 10 18" xfId="1555" xr:uid="{00000000-0005-0000-0000-00001C090000}"/>
    <cellStyle name="Total 10 19" xfId="1633" xr:uid="{00000000-0005-0000-0000-00001D090000}"/>
    <cellStyle name="Total 10 2" xfId="228" xr:uid="{00000000-0005-0000-0000-00001E090000}"/>
    <cellStyle name="Total 10 20" xfId="1705" xr:uid="{00000000-0005-0000-0000-00001F090000}"/>
    <cellStyle name="Total 10 21" xfId="1778" xr:uid="{00000000-0005-0000-0000-000020090000}"/>
    <cellStyle name="Total 10 22" xfId="1906" xr:uid="{00000000-0005-0000-0000-000021090000}"/>
    <cellStyle name="Total 10 23" xfId="1995" xr:uid="{00000000-0005-0000-0000-000022090000}"/>
    <cellStyle name="Total 10 24" xfId="2104" xr:uid="{00000000-0005-0000-0000-000023090000}"/>
    <cellStyle name="Total 10 25" xfId="2179" xr:uid="{00000000-0005-0000-0000-000024090000}"/>
    <cellStyle name="Total 10 26" xfId="2214" xr:uid="{00000000-0005-0000-0000-000025090000}"/>
    <cellStyle name="Total 10 27" xfId="2367" xr:uid="{00000000-0005-0000-0000-000026090000}"/>
    <cellStyle name="Total 10 28" xfId="2454" xr:uid="{00000000-0005-0000-0000-000027090000}"/>
    <cellStyle name="Total 10 29" xfId="2534" xr:uid="{00000000-0005-0000-0000-000028090000}"/>
    <cellStyle name="Total 10 3" xfId="330" xr:uid="{00000000-0005-0000-0000-000029090000}"/>
    <cellStyle name="Total 10 30" xfId="2615" xr:uid="{00000000-0005-0000-0000-00002A090000}"/>
    <cellStyle name="Total 10 31" xfId="2313" xr:uid="{00000000-0005-0000-0000-00002B090000}"/>
    <cellStyle name="Total 10 32" xfId="2740" xr:uid="{00000000-0005-0000-0000-00002C090000}"/>
    <cellStyle name="Total 10 4" xfId="415" xr:uid="{00000000-0005-0000-0000-00002D090000}"/>
    <cellStyle name="Total 10 5" xfId="388" xr:uid="{00000000-0005-0000-0000-00002E090000}"/>
    <cellStyle name="Total 10 6" xfId="603" xr:uid="{00000000-0005-0000-0000-00002F090000}"/>
    <cellStyle name="Total 10 7" xfId="683" xr:uid="{00000000-0005-0000-0000-000030090000}"/>
    <cellStyle name="Total 10 8" xfId="762" xr:uid="{00000000-0005-0000-0000-000031090000}"/>
    <cellStyle name="Total 10 9" xfId="843" xr:uid="{00000000-0005-0000-0000-000032090000}"/>
    <cellStyle name="Total 11" xfId="121" xr:uid="{00000000-0005-0000-0000-000033090000}"/>
    <cellStyle name="Total 11 10" xfId="946" xr:uid="{00000000-0005-0000-0000-000034090000}"/>
    <cellStyle name="Total 11 11" xfId="1029" xr:uid="{00000000-0005-0000-0000-000035090000}"/>
    <cellStyle name="Total 11 12" xfId="1108" xr:uid="{00000000-0005-0000-0000-000036090000}"/>
    <cellStyle name="Total 11 13" xfId="1185" xr:uid="{00000000-0005-0000-0000-000037090000}"/>
    <cellStyle name="Total 11 14" xfId="1261" xr:uid="{00000000-0005-0000-0000-000038090000}"/>
    <cellStyle name="Total 11 15" xfId="1339" xr:uid="{00000000-0005-0000-0000-000039090000}"/>
    <cellStyle name="Total 11 16" xfId="1420" xr:uid="{00000000-0005-0000-0000-00003A090000}"/>
    <cellStyle name="Total 11 17" xfId="1498" xr:uid="{00000000-0005-0000-0000-00003B090000}"/>
    <cellStyle name="Total 11 18" xfId="1577" xr:uid="{00000000-0005-0000-0000-00003C090000}"/>
    <cellStyle name="Total 11 19" xfId="1654" xr:uid="{00000000-0005-0000-0000-00003D090000}"/>
    <cellStyle name="Total 11 2" xfId="251" xr:uid="{00000000-0005-0000-0000-00003E090000}"/>
    <cellStyle name="Total 11 20" xfId="1726" xr:uid="{00000000-0005-0000-0000-00003F090000}"/>
    <cellStyle name="Total 11 21" xfId="1799" xr:uid="{00000000-0005-0000-0000-000040090000}"/>
    <cellStyle name="Total 11 22" xfId="1929" xr:uid="{00000000-0005-0000-0000-000041090000}"/>
    <cellStyle name="Total 11 23" xfId="1836" xr:uid="{00000000-0005-0000-0000-000042090000}"/>
    <cellStyle name="Total 11 24" xfId="2125" xr:uid="{00000000-0005-0000-0000-000043090000}"/>
    <cellStyle name="Total 11 25" xfId="2201" xr:uid="{00000000-0005-0000-0000-000044090000}"/>
    <cellStyle name="Total 11 26" xfId="2228" xr:uid="{00000000-0005-0000-0000-000045090000}"/>
    <cellStyle name="Total 11 27" xfId="2396" xr:uid="{00000000-0005-0000-0000-000046090000}"/>
    <cellStyle name="Total 11 28" xfId="2477" xr:uid="{00000000-0005-0000-0000-000047090000}"/>
    <cellStyle name="Total 11 29" xfId="2555" xr:uid="{00000000-0005-0000-0000-000048090000}"/>
    <cellStyle name="Total 11 3" xfId="198" xr:uid="{00000000-0005-0000-0000-000049090000}"/>
    <cellStyle name="Total 11 30" xfId="2638" xr:uid="{00000000-0005-0000-0000-00004A090000}"/>
    <cellStyle name="Total 11 31" xfId="2297" xr:uid="{00000000-0005-0000-0000-00004B090000}"/>
    <cellStyle name="Total 11 32" xfId="2761" xr:uid="{00000000-0005-0000-0000-00004C090000}"/>
    <cellStyle name="Total 11 4" xfId="367" xr:uid="{00000000-0005-0000-0000-00004D090000}"/>
    <cellStyle name="Total 11 5" xfId="403" xr:uid="{00000000-0005-0000-0000-00004E090000}"/>
    <cellStyle name="Total 11 6" xfId="626" xr:uid="{00000000-0005-0000-0000-00004F090000}"/>
    <cellStyle name="Total 11 7" xfId="706" xr:uid="{00000000-0005-0000-0000-000050090000}"/>
    <cellStyle name="Total 11 8" xfId="785" xr:uid="{00000000-0005-0000-0000-000051090000}"/>
    <cellStyle name="Total 11 9" xfId="866" xr:uid="{00000000-0005-0000-0000-000052090000}"/>
    <cellStyle name="Total 12" xfId="116" xr:uid="{00000000-0005-0000-0000-000053090000}"/>
    <cellStyle name="Total 12 10" xfId="941" xr:uid="{00000000-0005-0000-0000-000054090000}"/>
    <cellStyle name="Total 12 11" xfId="1024" xr:uid="{00000000-0005-0000-0000-000055090000}"/>
    <cellStyle name="Total 12 12" xfId="1103" xr:uid="{00000000-0005-0000-0000-000056090000}"/>
    <cellStyle name="Total 12 13" xfId="1180" xr:uid="{00000000-0005-0000-0000-000057090000}"/>
    <cellStyle name="Total 12 14" xfId="1256" xr:uid="{00000000-0005-0000-0000-000058090000}"/>
    <cellStyle name="Total 12 15" xfId="1334" xr:uid="{00000000-0005-0000-0000-000059090000}"/>
    <cellStyle name="Total 12 16" xfId="1415" xr:uid="{00000000-0005-0000-0000-00005A090000}"/>
    <cellStyle name="Total 12 17" xfId="1493" xr:uid="{00000000-0005-0000-0000-00005B090000}"/>
    <cellStyle name="Total 12 18" xfId="1572" xr:uid="{00000000-0005-0000-0000-00005C090000}"/>
    <cellStyle name="Total 12 19" xfId="1649" xr:uid="{00000000-0005-0000-0000-00005D090000}"/>
    <cellStyle name="Total 12 2" xfId="246" xr:uid="{00000000-0005-0000-0000-00005E090000}"/>
    <cellStyle name="Total 12 20" xfId="1721" xr:uid="{00000000-0005-0000-0000-00005F090000}"/>
    <cellStyle name="Total 12 21" xfId="1794" xr:uid="{00000000-0005-0000-0000-000060090000}"/>
    <cellStyle name="Total 12 22" xfId="1924" xr:uid="{00000000-0005-0000-0000-000061090000}"/>
    <cellStyle name="Total 12 23" xfId="1976" xr:uid="{00000000-0005-0000-0000-000062090000}"/>
    <cellStyle name="Total 12 24" xfId="2120" xr:uid="{00000000-0005-0000-0000-000063090000}"/>
    <cellStyle name="Total 12 25" xfId="2171" xr:uid="{00000000-0005-0000-0000-000064090000}"/>
    <cellStyle name="Total 12 26" xfId="2164" xr:uid="{00000000-0005-0000-0000-000065090000}"/>
    <cellStyle name="Total 12 27" xfId="2391" xr:uid="{00000000-0005-0000-0000-000066090000}"/>
    <cellStyle name="Total 12 28" xfId="2472" xr:uid="{00000000-0005-0000-0000-000067090000}"/>
    <cellStyle name="Total 12 29" xfId="2550" xr:uid="{00000000-0005-0000-0000-000068090000}"/>
    <cellStyle name="Total 12 3" xfId="156" xr:uid="{00000000-0005-0000-0000-000069090000}"/>
    <cellStyle name="Total 12 30" xfId="2633" xr:uid="{00000000-0005-0000-0000-00006A090000}"/>
    <cellStyle name="Total 12 31" xfId="2284" xr:uid="{00000000-0005-0000-0000-00006B090000}"/>
    <cellStyle name="Total 12 32" xfId="2756" xr:uid="{00000000-0005-0000-0000-00006C090000}"/>
    <cellStyle name="Total 12 4" xfId="409" xr:uid="{00000000-0005-0000-0000-00006D090000}"/>
    <cellStyle name="Total 12 5" xfId="402" xr:uid="{00000000-0005-0000-0000-00006E090000}"/>
    <cellStyle name="Total 12 6" xfId="621" xr:uid="{00000000-0005-0000-0000-00006F090000}"/>
    <cellStyle name="Total 12 7" xfId="701" xr:uid="{00000000-0005-0000-0000-000070090000}"/>
    <cellStyle name="Total 12 8" xfId="780" xr:uid="{00000000-0005-0000-0000-000071090000}"/>
    <cellStyle name="Total 12 9" xfId="861" xr:uid="{00000000-0005-0000-0000-000072090000}"/>
    <cellStyle name="Total 13" xfId="133" xr:uid="{00000000-0005-0000-0000-000073090000}"/>
    <cellStyle name="Total 13 10" xfId="957" xr:uid="{00000000-0005-0000-0000-000074090000}"/>
    <cellStyle name="Total 13 11" xfId="1040" xr:uid="{00000000-0005-0000-0000-000075090000}"/>
    <cellStyle name="Total 13 12" xfId="1119" xr:uid="{00000000-0005-0000-0000-000076090000}"/>
    <cellStyle name="Total 13 13" xfId="1196" xr:uid="{00000000-0005-0000-0000-000077090000}"/>
    <cellStyle name="Total 13 14" xfId="1272" xr:uid="{00000000-0005-0000-0000-000078090000}"/>
    <cellStyle name="Total 13 15" xfId="1350" xr:uid="{00000000-0005-0000-0000-000079090000}"/>
    <cellStyle name="Total 13 16" xfId="1431" xr:uid="{00000000-0005-0000-0000-00007A090000}"/>
    <cellStyle name="Total 13 17" xfId="1509" xr:uid="{00000000-0005-0000-0000-00007B090000}"/>
    <cellStyle name="Total 13 18" xfId="1588" xr:uid="{00000000-0005-0000-0000-00007C090000}"/>
    <cellStyle name="Total 13 19" xfId="1666" xr:uid="{00000000-0005-0000-0000-00007D090000}"/>
    <cellStyle name="Total 13 2" xfId="263" xr:uid="{00000000-0005-0000-0000-00007E090000}"/>
    <cellStyle name="Total 13 20" xfId="1736" xr:uid="{00000000-0005-0000-0000-00007F090000}"/>
    <cellStyle name="Total 13 21" xfId="1809" xr:uid="{00000000-0005-0000-0000-000080090000}"/>
    <cellStyle name="Total 13 22" xfId="1941" xr:uid="{00000000-0005-0000-0000-000081090000}"/>
    <cellStyle name="Total 13 23" xfId="2016" xr:uid="{00000000-0005-0000-0000-000082090000}"/>
    <cellStyle name="Total 13 24" xfId="2137" xr:uid="{00000000-0005-0000-0000-000083090000}"/>
    <cellStyle name="Total 13 25" xfId="2222" xr:uid="{00000000-0005-0000-0000-000084090000}"/>
    <cellStyle name="Total 13 26" xfId="2303" xr:uid="{00000000-0005-0000-0000-000085090000}"/>
    <cellStyle name="Total 13 27" xfId="2408" xr:uid="{00000000-0005-0000-0000-000086090000}"/>
    <cellStyle name="Total 13 28" xfId="2489" xr:uid="{00000000-0005-0000-0000-000087090000}"/>
    <cellStyle name="Total 13 29" xfId="2566" xr:uid="{00000000-0005-0000-0000-000088090000}"/>
    <cellStyle name="Total 13 3" xfId="172" xr:uid="{00000000-0005-0000-0000-000089090000}"/>
    <cellStyle name="Total 13 30" xfId="2650" xr:uid="{00000000-0005-0000-0000-00008A090000}"/>
    <cellStyle name="Total 13 31" xfId="2603" xr:uid="{00000000-0005-0000-0000-00008B090000}"/>
    <cellStyle name="Total 13 32" xfId="2771" xr:uid="{00000000-0005-0000-0000-00008C090000}"/>
    <cellStyle name="Total 13 4" xfId="420" xr:uid="{00000000-0005-0000-0000-00008D090000}"/>
    <cellStyle name="Total 13 5" xfId="164" xr:uid="{00000000-0005-0000-0000-00008E090000}"/>
    <cellStyle name="Total 13 6" xfId="637" xr:uid="{00000000-0005-0000-0000-00008F090000}"/>
    <cellStyle name="Total 13 7" xfId="718" xr:uid="{00000000-0005-0000-0000-000090090000}"/>
    <cellStyle name="Total 13 8" xfId="797" xr:uid="{00000000-0005-0000-0000-000091090000}"/>
    <cellStyle name="Total 13 9" xfId="878" xr:uid="{00000000-0005-0000-0000-000092090000}"/>
    <cellStyle name="Total 14" xfId="125" xr:uid="{00000000-0005-0000-0000-000093090000}"/>
    <cellStyle name="Total 14 10" xfId="949" xr:uid="{00000000-0005-0000-0000-000094090000}"/>
    <cellStyle name="Total 14 11" xfId="1032" xr:uid="{00000000-0005-0000-0000-000095090000}"/>
    <cellStyle name="Total 14 12" xfId="1111" xr:uid="{00000000-0005-0000-0000-000096090000}"/>
    <cellStyle name="Total 14 13" xfId="1188" xr:uid="{00000000-0005-0000-0000-000097090000}"/>
    <cellStyle name="Total 14 14" xfId="1264" xr:uid="{00000000-0005-0000-0000-000098090000}"/>
    <cellStyle name="Total 14 15" xfId="1342" xr:uid="{00000000-0005-0000-0000-000099090000}"/>
    <cellStyle name="Total 14 16" xfId="1423" xr:uid="{00000000-0005-0000-0000-00009A090000}"/>
    <cellStyle name="Total 14 17" xfId="1501" xr:uid="{00000000-0005-0000-0000-00009B090000}"/>
    <cellStyle name="Total 14 18" xfId="1580" xr:uid="{00000000-0005-0000-0000-00009C090000}"/>
    <cellStyle name="Total 14 19" xfId="1658" xr:uid="{00000000-0005-0000-0000-00009D090000}"/>
    <cellStyle name="Total 14 2" xfId="255" xr:uid="{00000000-0005-0000-0000-00009E090000}"/>
    <cellStyle name="Total 14 20" xfId="1728" xr:uid="{00000000-0005-0000-0000-00009F090000}"/>
    <cellStyle name="Total 14 21" xfId="1801" xr:uid="{00000000-0005-0000-0000-0000A0090000}"/>
    <cellStyle name="Total 14 22" xfId="1933" xr:uid="{00000000-0005-0000-0000-0000A1090000}"/>
    <cellStyle name="Total 14 23" xfId="2025" xr:uid="{00000000-0005-0000-0000-0000A2090000}"/>
    <cellStyle name="Total 14 24" xfId="2129" xr:uid="{00000000-0005-0000-0000-0000A3090000}"/>
    <cellStyle name="Total 14 25" xfId="2069" xr:uid="{00000000-0005-0000-0000-0000A4090000}"/>
    <cellStyle name="Total 14 26" xfId="2178" xr:uid="{00000000-0005-0000-0000-0000A5090000}"/>
    <cellStyle name="Total 14 27" xfId="2400" xr:uid="{00000000-0005-0000-0000-0000A6090000}"/>
    <cellStyle name="Total 14 28" xfId="2481" xr:uid="{00000000-0005-0000-0000-0000A7090000}"/>
    <cellStyle name="Total 14 29" xfId="2558" xr:uid="{00000000-0005-0000-0000-0000A8090000}"/>
    <cellStyle name="Total 14 3" xfId="297" xr:uid="{00000000-0005-0000-0000-0000A9090000}"/>
    <cellStyle name="Total 14 30" xfId="2642" xr:uid="{00000000-0005-0000-0000-0000AA090000}"/>
    <cellStyle name="Total 14 31" xfId="2491" xr:uid="{00000000-0005-0000-0000-0000AB090000}"/>
    <cellStyle name="Total 14 32" xfId="2763" xr:uid="{00000000-0005-0000-0000-0000AC090000}"/>
    <cellStyle name="Total 14 4" xfId="382" xr:uid="{00000000-0005-0000-0000-0000AD090000}"/>
    <cellStyle name="Total 14 5" xfId="344" xr:uid="{00000000-0005-0000-0000-0000AE090000}"/>
    <cellStyle name="Total 14 6" xfId="629" xr:uid="{00000000-0005-0000-0000-0000AF090000}"/>
    <cellStyle name="Total 14 7" xfId="710" xr:uid="{00000000-0005-0000-0000-0000B0090000}"/>
    <cellStyle name="Total 14 8" xfId="789" xr:uid="{00000000-0005-0000-0000-0000B1090000}"/>
    <cellStyle name="Total 14 9" xfId="870" xr:uid="{00000000-0005-0000-0000-0000B2090000}"/>
    <cellStyle name="Total 15" xfId="46" xr:uid="{00000000-0005-0000-0000-0000B3090000}"/>
    <cellStyle name="Total 16" xfId="177" xr:uid="{00000000-0005-0000-0000-0000B4090000}"/>
    <cellStyle name="Total 17" xfId="329" xr:uid="{00000000-0005-0000-0000-0000B5090000}"/>
    <cellStyle name="Total 18" xfId="428" xr:uid="{00000000-0005-0000-0000-0000B6090000}"/>
    <cellStyle name="Total 19" xfId="506" xr:uid="{00000000-0005-0000-0000-0000B7090000}"/>
    <cellStyle name="Total 2" xfId="53" xr:uid="{00000000-0005-0000-0000-0000B8090000}"/>
    <cellStyle name="Total 2 10" xfId="751" xr:uid="{00000000-0005-0000-0000-0000B9090000}"/>
    <cellStyle name="Total 2 11" xfId="962" xr:uid="{00000000-0005-0000-0000-0000BA090000}"/>
    <cellStyle name="Total 2 12" xfId="913" xr:uid="{00000000-0005-0000-0000-0000BB090000}"/>
    <cellStyle name="Total 2 13" xfId="1030" xr:uid="{00000000-0005-0000-0000-0000BC090000}"/>
    <cellStyle name="Total 2 14" xfId="1073" xr:uid="{00000000-0005-0000-0000-0000BD090000}"/>
    <cellStyle name="Total 2 15" xfId="1186" xr:uid="{00000000-0005-0000-0000-0000BE090000}"/>
    <cellStyle name="Total 2 16" xfId="788" xr:uid="{00000000-0005-0000-0000-0000BF090000}"/>
    <cellStyle name="Total 2 17" xfId="1330" xr:uid="{00000000-0005-0000-0000-0000C0090000}"/>
    <cellStyle name="Total 2 18" xfId="1275" xr:uid="{00000000-0005-0000-0000-0000C1090000}"/>
    <cellStyle name="Total 2 19" xfId="1489" xr:uid="{00000000-0005-0000-0000-0000C2090000}"/>
    <cellStyle name="Total 2 2" xfId="183" xr:uid="{00000000-0005-0000-0000-0000C3090000}"/>
    <cellStyle name="Total 2 20" xfId="1544" xr:uid="{00000000-0005-0000-0000-0000C4090000}"/>
    <cellStyle name="Total 2 21" xfId="1670" xr:uid="{00000000-0005-0000-0000-0000C5090000}"/>
    <cellStyle name="Total 2 22" xfId="1861" xr:uid="{00000000-0005-0000-0000-0000C6090000}"/>
    <cellStyle name="Total 2 23" xfId="2044" xr:uid="{00000000-0005-0000-0000-0000C7090000}"/>
    <cellStyle name="Total 2 24" xfId="2041" xr:uid="{00000000-0005-0000-0000-0000C8090000}"/>
    <cellStyle name="Total 2 25" xfId="2147" xr:uid="{00000000-0005-0000-0000-0000C9090000}"/>
    <cellStyle name="Total 2 26" xfId="2281" xr:uid="{00000000-0005-0000-0000-0000CA090000}"/>
    <cellStyle name="Total 2 27" xfId="2294" xr:uid="{00000000-0005-0000-0000-0000CB090000}"/>
    <cellStyle name="Total 2 28" xfId="2327" xr:uid="{00000000-0005-0000-0000-0000CC090000}"/>
    <cellStyle name="Total 2 29" xfId="2397" xr:uid="{00000000-0005-0000-0000-0000CD090000}"/>
    <cellStyle name="Total 2 3" xfId="296" xr:uid="{00000000-0005-0000-0000-0000CE090000}"/>
    <cellStyle name="Total 2 30" xfId="2317" xr:uid="{00000000-0005-0000-0000-0000CF090000}"/>
    <cellStyle name="Total 2 31" xfId="2700" xr:uid="{00000000-0005-0000-0000-0000D0090000}"/>
    <cellStyle name="Total 2 32" xfId="2659" xr:uid="{00000000-0005-0000-0000-0000D1090000}"/>
    <cellStyle name="Total 2 4" xfId="283" xr:uid="{00000000-0005-0000-0000-0000D2090000}"/>
    <cellStyle name="Total 2 5" xfId="499" xr:uid="{00000000-0005-0000-0000-0000D3090000}"/>
    <cellStyle name="Total 2 6" xfId="381" xr:uid="{00000000-0005-0000-0000-0000D4090000}"/>
    <cellStyle name="Total 2 7" xfId="548" xr:uid="{00000000-0005-0000-0000-0000D5090000}"/>
    <cellStyle name="Total 2 8" xfId="639" xr:uid="{00000000-0005-0000-0000-0000D6090000}"/>
    <cellStyle name="Total 2 9" xfId="653" xr:uid="{00000000-0005-0000-0000-0000D7090000}"/>
    <cellStyle name="Total 20" xfId="486" xr:uid="{00000000-0005-0000-0000-0000D8090000}"/>
    <cellStyle name="Total 21" xfId="421" xr:uid="{00000000-0005-0000-0000-0000D9090000}"/>
    <cellStyle name="Total 22" xfId="541" xr:uid="{00000000-0005-0000-0000-0000DA090000}"/>
    <cellStyle name="Total 23" xfId="617" xr:uid="{00000000-0005-0000-0000-0000DB090000}"/>
    <cellStyle name="Total 24" xfId="460" xr:uid="{00000000-0005-0000-0000-0000DC090000}"/>
    <cellStyle name="Total 25" xfId="627" xr:uid="{00000000-0005-0000-0000-0000DD090000}"/>
    <cellStyle name="Total 26" xfId="831" xr:uid="{00000000-0005-0000-0000-0000DE090000}"/>
    <cellStyle name="Total 27" xfId="590" xr:uid="{00000000-0005-0000-0000-0000DF090000}"/>
    <cellStyle name="Total 28" xfId="997" xr:uid="{00000000-0005-0000-0000-0000E0090000}"/>
    <cellStyle name="Total 29" xfId="894" xr:uid="{00000000-0005-0000-0000-0000E1090000}"/>
    <cellStyle name="Total 3" xfId="65" xr:uid="{00000000-0005-0000-0000-0000E2090000}"/>
    <cellStyle name="Total 3 10" xfId="890" xr:uid="{00000000-0005-0000-0000-0000E3090000}"/>
    <cellStyle name="Total 3 11" xfId="974" xr:uid="{00000000-0005-0000-0000-0000E4090000}"/>
    <cellStyle name="Total 3 12" xfId="1052" xr:uid="{00000000-0005-0000-0000-0000E5090000}"/>
    <cellStyle name="Total 3 13" xfId="1133" xr:uid="{00000000-0005-0000-0000-0000E6090000}"/>
    <cellStyle name="Total 3 14" xfId="1207" xr:uid="{00000000-0005-0000-0000-0000E7090000}"/>
    <cellStyle name="Total 3 15" xfId="1285" xr:uid="{00000000-0005-0000-0000-0000E8090000}"/>
    <cellStyle name="Total 3 16" xfId="1366" xr:uid="{00000000-0005-0000-0000-0000E9090000}"/>
    <cellStyle name="Total 3 17" xfId="1444" xr:uid="{00000000-0005-0000-0000-0000EA090000}"/>
    <cellStyle name="Total 3 18" xfId="1525" xr:uid="{00000000-0005-0000-0000-0000EB090000}"/>
    <cellStyle name="Total 3 19" xfId="1602" xr:uid="{00000000-0005-0000-0000-0000EC090000}"/>
    <cellStyle name="Total 3 2" xfId="195" xr:uid="{00000000-0005-0000-0000-0000ED090000}"/>
    <cellStyle name="Total 3 20" xfId="1676" xr:uid="{00000000-0005-0000-0000-0000EE090000}"/>
    <cellStyle name="Total 3 21" xfId="1749" xr:uid="{00000000-0005-0000-0000-0000EF090000}"/>
    <cellStyle name="Total 3 22" xfId="1873" xr:uid="{00000000-0005-0000-0000-0000F0090000}"/>
    <cellStyle name="Total 3 23" xfId="1960" xr:uid="{00000000-0005-0000-0000-0000F1090000}"/>
    <cellStyle name="Total 3 24" xfId="2071" xr:uid="{00000000-0005-0000-0000-0000F2090000}"/>
    <cellStyle name="Total 3 25" xfId="2196" xr:uid="{00000000-0005-0000-0000-0000F3090000}"/>
    <cellStyle name="Total 3 26" xfId="2010" xr:uid="{00000000-0005-0000-0000-0000F4090000}"/>
    <cellStyle name="Total 3 27" xfId="2319" xr:uid="{00000000-0005-0000-0000-0000F5090000}"/>
    <cellStyle name="Total 3 28" xfId="2422" xr:uid="{00000000-0005-0000-0000-0000F6090000}"/>
    <cellStyle name="Total 3 29" xfId="2502" xr:uid="{00000000-0005-0000-0000-0000F7090000}"/>
    <cellStyle name="Total 3 3" xfId="274" xr:uid="{00000000-0005-0000-0000-0000F8090000}"/>
    <cellStyle name="Total 3 30" xfId="2582" xr:uid="{00000000-0005-0000-0000-0000F9090000}"/>
    <cellStyle name="Total 3 31" xfId="2673" xr:uid="{00000000-0005-0000-0000-0000FA090000}"/>
    <cellStyle name="Total 3 32" xfId="2711" xr:uid="{00000000-0005-0000-0000-0000FB090000}"/>
    <cellStyle name="Total 3 4" xfId="429" xr:uid="{00000000-0005-0000-0000-0000FC090000}"/>
    <cellStyle name="Total 3 5" xfId="441" xr:uid="{00000000-0005-0000-0000-0000FD090000}"/>
    <cellStyle name="Total 3 6" xfId="314" xr:uid="{00000000-0005-0000-0000-0000FE090000}"/>
    <cellStyle name="Total 3 7" xfId="650" xr:uid="{00000000-0005-0000-0000-0000FF090000}"/>
    <cellStyle name="Total 3 8" xfId="731" xr:uid="{00000000-0005-0000-0000-0000000A0000}"/>
    <cellStyle name="Total 3 9" xfId="811" xr:uid="{00000000-0005-0000-0000-0000010A0000}"/>
    <cellStyle name="Total 30" xfId="1154" xr:uid="{00000000-0005-0000-0000-0000020A0000}"/>
    <cellStyle name="Total 31" xfId="1210" xr:uid="{00000000-0005-0000-0000-0000030A0000}"/>
    <cellStyle name="Total 32" xfId="1056" xr:uid="{00000000-0005-0000-0000-0000040A0000}"/>
    <cellStyle name="Total 33" xfId="1369" xr:uid="{00000000-0005-0000-0000-0000050A0000}"/>
    <cellStyle name="Total 34" xfId="1227" xr:uid="{00000000-0005-0000-0000-0000060A0000}"/>
    <cellStyle name="Total 35" xfId="1229" xr:uid="{00000000-0005-0000-0000-0000070A0000}"/>
    <cellStyle name="Total 36" xfId="1657" xr:uid="{00000000-0005-0000-0000-0000080A0000}"/>
    <cellStyle name="Total 37" xfId="1854" xr:uid="{00000000-0005-0000-0000-0000090A0000}"/>
    <cellStyle name="Total 38" xfId="2030" xr:uid="{00000000-0005-0000-0000-00000A0A0000}"/>
    <cellStyle name="Total 39" xfId="1857" xr:uid="{00000000-0005-0000-0000-00000B0A0000}"/>
    <cellStyle name="Total 4" xfId="62" xr:uid="{00000000-0005-0000-0000-00000C0A0000}"/>
    <cellStyle name="Total 4 10" xfId="887" xr:uid="{00000000-0005-0000-0000-00000D0A0000}"/>
    <cellStyle name="Total 4 11" xfId="971" xr:uid="{00000000-0005-0000-0000-00000E0A0000}"/>
    <cellStyle name="Total 4 12" xfId="1049" xr:uid="{00000000-0005-0000-0000-00000F0A0000}"/>
    <cellStyle name="Total 4 13" xfId="1130" xr:uid="{00000000-0005-0000-0000-0000100A0000}"/>
    <cellStyle name="Total 4 14" xfId="1204" xr:uid="{00000000-0005-0000-0000-0000110A0000}"/>
    <cellStyle name="Total 4 15" xfId="1282" xr:uid="{00000000-0005-0000-0000-0000120A0000}"/>
    <cellStyle name="Total 4 16" xfId="1363" xr:uid="{00000000-0005-0000-0000-0000130A0000}"/>
    <cellStyle name="Total 4 17" xfId="1441" xr:uid="{00000000-0005-0000-0000-0000140A0000}"/>
    <cellStyle name="Total 4 18" xfId="1522" xr:uid="{00000000-0005-0000-0000-0000150A0000}"/>
    <cellStyle name="Total 4 19" xfId="1599" xr:uid="{00000000-0005-0000-0000-0000160A0000}"/>
    <cellStyle name="Total 4 2" xfId="192" xr:uid="{00000000-0005-0000-0000-0000170A0000}"/>
    <cellStyle name="Total 4 20" xfId="1673" xr:uid="{00000000-0005-0000-0000-0000180A0000}"/>
    <cellStyle name="Total 4 21" xfId="1746" xr:uid="{00000000-0005-0000-0000-0000190A0000}"/>
    <cellStyle name="Total 4 22" xfId="1870" xr:uid="{00000000-0005-0000-0000-00001A0A0000}"/>
    <cellStyle name="Total 4 23" xfId="2031" xr:uid="{00000000-0005-0000-0000-00001B0A0000}"/>
    <cellStyle name="Total 4 24" xfId="1961" xr:uid="{00000000-0005-0000-0000-00001C0A0000}"/>
    <cellStyle name="Total 4 25" xfId="1858" xr:uid="{00000000-0005-0000-0000-00001D0A0000}"/>
    <cellStyle name="Total 4 26" xfId="2163" xr:uid="{00000000-0005-0000-0000-00001E0A0000}"/>
    <cellStyle name="Total 4 27" xfId="2324" xr:uid="{00000000-0005-0000-0000-00001F0A0000}"/>
    <cellStyle name="Total 4 28" xfId="2419" xr:uid="{00000000-0005-0000-0000-0000200A0000}"/>
    <cellStyle name="Total 4 29" xfId="2499" xr:uid="{00000000-0005-0000-0000-0000210A0000}"/>
    <cellStyle name="Total 4 3" xfId="355" xr:uid="{00000000-0005-0000-0000-0000220A0000}"/>
    <cellStyle name="Total 4 30" xfId="2579" xr:uid="{00000000-0005-0000-0000-0000230A0000}"/>
    <cellStyle name="Total 4 31" xfId="2703" xr:uid="{00000000-0005-0000-0000-0000240A0000}"/>
    <cellStyle name="Total 4 32" xfId="2708" xr:uid="{00000000-0005-0000-0000-0000250A0000}"/>
    <cellStyle name="Total 4 4" xfId="336" xr:uid="{00000000-0005-0000-0000-0000260A0000}"/>
    <cellStyle name="Total 4 5" xfId="491" xr:uid="{00000000-0005-0000-0000-0000270A0000}"/>
    <cellStyle name="Total 4 6" xfId="576" xr:uid="{00000000-0005-0000-0000-0000280A0000}"/>
    <cellStyle name="Total 4 7" xfId="647" xr:uid="{00000000-0005-0000-0000-0000290A0000}"/>
    <cellStyle name="Total 4 8" xfId="728" xr:uid="{00000000-0005-0000-0000-00002A0A0000}"/>
    <cellStyle name="Total 4 9" xfId="808" xr:uid="{00000000-0005-0000-0000-00002B0A0000}"/>
    <cellStyle name="Total 40" xfId="1837" xr:uid="{00000000-0005-0000-0000-00002C0A0000}"/>
    <cellStyle name="Total 41" xfId="2000" xr:uid="{00000000-0005-0000-0000-00002D0A0000}"/>
    <cellStyle name="Total 42" xfId="2139" xr:uid="{00000000-0005-0000-0000-00002E0A0000}"/>
    <cellStyle name="Total 43" xfId="2314" xr:uid="{00000000-0005-0000-0000-00002F0A0000}"/>
    <cellStyle name="Total 44" xfId="2366" xr:uid="{00000000-0005-0000-0000-0000300A0000}"/>
    <cellStyle name="Total 45" xfId="2326" xr:uid="{00000000-0005-0000-0000-0000310A0000}"/>
    <cellStyle name="Total 46" xfId="2340" xr:uid="{00000000-0005-0000-0000-0000320A0000}"/>
    <cellStyle name="Total 47" xfId="2425" xr:uid="{00000000-0005-0000-0000-0000330A0000}"/>
    <cellStyle name="Total 48" xfId="2663" xr:uid="{00000000-0005-0000-0000-0000340A0000}"/>
    <cellStyle name="Total 49" xfId="2292" xr:uid="{00000000-0005-0000-0000-0000350A0000}"/>
    <cellStyle name="Total 5" xfId="85" xr:uid="{00000000-0005-0000-0000-0000360A0000}"/>
    <cellStyle name="Total 5 10" xfId="910" xr:uid="{00000000-0005-0000-0000-0000370A0000}"/>
    <cellStyle name="Total 5 11" xfId="994" xr:uid="{00000000-0005-0000-0000-0000380A0000}"/>
    <cellStyle name="Total 5 12" xfId="1072" xr:uid="{00000000-0005-0000-0000-0000390A0000}"/>
    <cellStyle name="Total 5 13" xfId="1151" xr:uid="{00000000-0005-0000-0000-00003A0A0000}"/>
    <cellStyle name="Total 5 14" xfId="1226" xr:uid="{00000000-0005-0000-0000-00003B0A0000}"/>
    <cellStyle name="Total 5 15" xfId="1305" xr:uid="{00000000-0005-0000-0000-00003C0A0000}"/>
    <cellStyle name="Total 5 16" xfId="1386" xr:uid="{00000000-0005-0000-0000-00003D0A0000}"/>
    <cellStyle name="Total 5 17" xfId="1464" xr:uid="{00000000-0005-0000-0000-00003E0A0000}"/>
    <cellStyle name="Total 5 18" xfId="1543" xr:uid="{00000000-0005-0000-0000-00003F0A0000}"/>
    <cellStyle name="Total 5 19" xfId="1621" xr:uid="{00000000-0005-0000-0000-0000400A0000}"/>
    <cellStyle name="Total 5 2" xfId="215" xr:uid="{00000000-0005-0000-0000-0000410A0000}"/>
    <cellStyle name="Total 5 20" xfId="1694" xr:uid="{00000000-0005-0000-0000-0000420A0000}"/>
    <cellStyle name="Total 5 21" xfId="1767" xr:uid="{00000000-0005-0000-0000-0000430A0000}"/>
    <cellStyle name="Total 5 22" xfId="1893" xr:uid="{00000000-0005-0000-0000-0000440A0000}"/>
    <cellStyle name="Total 5 23" xfId="2042" xr:uid="{00000000-0005-0000-0000-0000450A0000}"/>
    <cellStyle name="Total 5 24" xfId="2091" xr:uid="{00000000-0005-0000-0000-0000460A0000}"/>
    <cellStyle name="Total 5 25" xfId="2011" xr:uid="{00000000-0005-0000-0000-0000470A0000}"/>
    <cellStyle name="Total 5 26" xfId="2151" xr:uid="{00000000-0005-0000-0000-0000480A0000}"/>
    <cellStyle name="Total 5 27" xfId="2244" xr:uid="{00000000-0005-0000-0000-0000490A0000}"/>
    <cellStyle name="Total 5 28" xfId="2441" xr:uid="{00000000-0005-0000-0000-00004A0A0000}"/>
    <cellStyle name="Total 5 29" xfId="2521" xr:uid="{00000000-0005-0000-0000-00004B0A0000}"/>
    <cellStyle name="Total 5 3" xfId="174" xr:uid="{00000000-0005-0000-0000-00004C0A0000}"/>
    <cellStyle name="Total 5 30" xfId="2602" xr:uid="{00000000-0005-0000-0000-00004D0A0000}"/>
    <cellStyle name="Total 5 31" xfId="2522" xr:uid="{00000000-0005-0000-0000-00004E0A0000}"/>
    <cellStyle name="Total 5 32" xfId="2729" xr:uid="{00000000-0005-0000-0000-00004F0A0000}"/>
    <cellStyle name="Total 5 4" xfId="160" xr:uid="{00000000-0005-0000-0000-0000500A0000}"/>
    <cellStyle name="Total 5 5" xfId="424" xr:uid="{00000000-0005-0000-0000-0000510A0000}"/>
    <cellStyle name="Total 5 6" xfId="500" xr:uid="{00000000-0005-0000-0000-0000520A0000}"/>
    <cellStyle name="Total 5 7" xfId="670" xr:uid="{00000000-0005-0000-0000-0000530A0000}"/>
    <cellStyle name="Total 5 8" xfId="750" xr:uid="{00000000-0005-0000-0000-0000540A0000}"/>
    <cellStyle name="Total 5 9" xfId="830" xr:uid="{00000000-0005-0000-0000-0000550A0000}"/>
    <cellStyle name="Total 50" xfId="2639" xr:uid="{00000000-0005-0000-0000-0000560A0000}"/>
    <cellStyle name="Total 6" xfId="80" xr:uid="{00000000-0005-0000-0000-0000570A0000}"/>
    <cellStyle name="Total 6 10" xfId="905" xr:uid="{00000000-0005-0000-0000-0000580A0000}"/>
    <cellStyle name="Total 6 11" xfId="989" xr:uid="{00000000-0005-0000-0000-0000590A0000}"/>
    <cellStyle name="Total 6 12" xfId="1067" xr:uid="{00000000-0005-0000-0000-00005A0A0000}"/>
    <cellStyle name="Total 6 13" xfId="1146" xr:uid="{00000000-0005-0000-0000-00005B0A0000}"/>
    <cellStyle name="Total 6 14" xfId="1221" xr:uid="{00000000-0005-0000-0000-00005C0A0000}"/>
    <cellStyle name="Total 6 15" xfId="1300" xr:uid="{00000000-0005-0000-0000-00005D0A0000}"/>
    <cellStyle name="Total 6 16" xfId="1381" xr:uid="{00000000-0005-0000-0000-00005E0A0000}"/>
    <cellStyle name="Total 6 17" xfId="1459" xr:uid="{00000000-0005-0000-0000-00005F0A0000}"/>
    <cellStyle name="Total 6 18" xfId="1538" xr:uid="{00000000-0005-0000-0000-0000600A0000}"/>
    <cellStyle name="Total 6 19" xfId="1616" xr:uid="{00000000-0005-0000-0000-0000610A0000}"/>
    <cellStyle name="Total 6 2" xfId="210" xr:uid="{00000000-0005-0000-0000-0000620A0000}"/>
    <cellStyle name="Total 6 20" xfId="1689" xr:uid="{00000000-0005-0000-0000-0000630A0000}"/>
    <cellStyle name="Total 6 21" xfId="1762" xr:uid="{00000000-0005-0000-0000-0000640A0000}"/>
    <cellStyle name="Total 6 22" xfId="1888" xr:uid="{00000000-0005-0000-0000-0000650A0000}"/>
    <cellStyle name="Total 6 23" xfId="1831" xr:uid="{00000000-0005-0000-0000-0000660A0000}"/>
    <cellStyle name="Total 6 24" xfId="2086" xr:uid="{00000000-0005-0000-0000-0000670A0000}"/>
    <cellStyle name="Total 6 25" xfId="1824" xr:uid="{00000000-0005-0000-0000-0000680A0000}"/>
    <cellStyle name="Total 6 26" xfId="2257" xr:uid="{00000000-0005-0000-0000-0000690A0000}"/>
    <cellStyle name="Total 6 27" xfId="2279" xr:uid="{00000000-0005-0000-0000-00006A0A0000}"/>
    <cellStyle name="Total 6 28" xfId="2436" xr:uid="{00000000-0005-0000-0000-00006B0A0000}"/>
    <cellStyle name="Total 6 29" xfId="2516" xr:uid="{00000000-0005-0000-0000-00006C0A0000}"/>
    <cellStyle name="Total 6 3" xfId="163" xr:uid="{00000000-0005-0000-0000-00006D0A0000}"/>
    <cellStyle name="Total 6 30" xfId="2597" xr:uid="{00000000-0005-0000-0000-00006E0A0000}"/>
    <cellStyle name="Total 6 31" xfId="2685" xr:uid="{00000000-0005-0000-0000-00006F0A0000}"/>
    <cellStyle name="Total 6 32" xfId="2724" xr:uid="{00000000-0005-0000-0000-0000700A0000}"/>
    <cellStyle name="Total 6 4" xfId="368" xr:uid="{00000000-0005-0000-0000-0000710A0000}"/>
    <cellStyle name="Total 6 5" xfId="446" xr:uid="{00000000-0005-0000-0000-0000720A0000}"/>
    <cellStyle name="Total 6 6" xfId="570" xr:uid="{00000000-0005-0000-0000-0000730A0000}"/>
    <cellStyle name="Total 6 7" xfId="665" xr:uid="{00000000-0005-0000-0000-0000740A0000}"/>
    <cellStyle name="Total 6 8" xfId="745" xr:uid="{00000000-0005-0000-0000-0000750A0000}"/>
    <cellStyle name="Total 6 9" xfId="825" xr:uid="{00000000-0005-0000-0000-0000760A0000}"/>
    <cellStyle name="Total 7" xfId="90" xr:uid="{00000000-0005-0000-0000-0000770A0000}"/>
    <cellStyle name="Total 7 10" xfId="915" xr:uid="{00000000-0005-0000-0000-0000780A0000}"/>
    <cellStyle name="Total 7 11" xfId="999" xr:uid="{00000000-0005-0000-0000-0000790A0000}"/>
    <cellStyle name="Total 7 12" xfId="1077" xr:uid="{00000000-0005-0000-0000-00007A0A0000}"/>
    <cellStyle name="Total 7 13" xfId="1156" xr:uid="{00000000-0005-0000-0000-00007B0A0000}"/>
    <cellStyle name="Total 7 14" xfId="1231" xr:uid="{00000000-0005-0000-0000-00007C0A0000}"/>
    <cellStyle name="Total 7 15" xfId="1309" xr:uid="{00000000-0005-0000-0000-00007D0A0000}"/>
    <cellStyle name="Total 7 16" xfId="1390" xr:uid="{00000000-0005-0000-0000-00007E0A0000}"/>
    <cellStyle name="Total 7 17" xfId="1468" xr:uid="{00000000-0005-0000-0000-00007F0A0000}"/>
    <cellStyle name="Total 7 18" xfId="1547" xr:uid="{00000000-0005-0000-0000-0000800A0000}"/>
    <cellStyle name="Total 7 19" xfId="1625" xr:uid="{00000000-0005-0000-0000-0000810A0000}"/>
    <cellStyle name="Total 7 2" xfId="220" xr:uid="{00000000-0005-0000-0000-0000820A0000}"/>
    <cellStyle name="Total 7 20" xfId="1697" xr:uid="{00000000-0005-0000-0000-0000830A0000}"/>
    <cellStyle name="Total 7 21" xfId="1770" xr:uid="{00000000-0005-0000-0000-0000840A0000}"/>
    <cellStyle name="Total 7 22" xfId="1898" xr:uid="{00000000-0005-0000-0000-0000850A0000}"/>
    <cellStyle name="Total 7 23" xfId="2029" xr:uid="{00000000-0005-0000-0000-0000860A0000}"/>
    <cellStyle name="Total 7 24" xfId="2096" xr:uid="{00000000-0005-0000-0000-0000870A0000}"/>
    <cellStyle name="Total 7 25" xfId="2173" xr:uid="{00000000-0005-0000-0000-0000880A0000}"/>
    <cellStyle name="Total 7 26" xfId="2056" xr:uid="{00000000-0005-0000-0000-0000890A0000}"/>
    <cellStyle name="Total 7 27" xfId="2321" xr:uid="{00000000-0005-0000-0000-00008A0A0000}"/>
    <cellStyle name="Total 7 28" xfId="2446" xr:uid="{00000000-0005-0000-0000-00008B0A0000}"/>
    <cellStyle name="Total 7 29" xfId="2526" xr:uid="{00000000-0005-0000-0000-00008C0A0000}"/>
    <cellStyle name="Total 7 3" xfId="307" xr:uid="{00000000-0005-0000-0000-00008D0A0000}"/>
    <cellStyle name="Total 7 30" xfId="2607" xr:uid="{00000000-0005-0000-0000-00008E0A0000}"/>
    <cellStyle name="Total 7 31" xfId="2679" xr:uid="{00000000-0005-0000-0000-00008F0A0000}"/>
    <cellStyle name="Total 7 32" xfId="2732" xr:uid="{00000000-0005-0000-0000-0000900A0000}"/>
    <cellStyle name="Total 7 4" xfId="384" xr:uid="{00000000-0005-0000-0000-0000910A0000}"/>
    <cellStyle name="Total 7 5" xfId="326" xr:uid="{00000000-0005-0000-0000-0000920A0000}"/>
    <cellStyle name="Total 7 6" xfId="595" xr:uid="{00000000-0005-0000-0000-0000930A0000}"/>
    <cellStyle name="Total 7 7" xfId="675" xr:uid="{00000000-0005-0000-0000-0000940A0000}"/>
    <cellStyle name="Total 7 8" xfId="754" xr:uid="{00000000-0005-0000-0000-0000950A0000}"/>
    <cellStyle name="Total 7 9" xfId="835" xr:uid="{00000000-0005-0000-0000-0000960A0000}"/>
    <cellStyle name="Total 8" xfId="107" xr:uid="{00000000-0005-0000-0000-0000970A0000}"/>
    <cellStyle name="Total 8 10" xfId="932" xr:uid="{00000000-0005-0000-0000-0000980A0000}"/>
    <cellStyle name="Total 8 11" xfId="1016" xr:uid="{00000000-0005-0000-0000-0000990A0000}"/>
    <cellStyle name="Total 8 12" xfId="1094" xr:uid="{00000000-0005-0000-0000-00009A0A0000}"/>
    <cellStyle name="Total 8 13" xfId="1173" xr:uid="{00000000-0005-0000-0000-00009B0A0000}"/>
    <cellStyle name="Total 8 14" xfId="1248" xr:uid="{00000000-0005-0000-0000-00009C0A0000}"/>
    <cellStyle name="Total 8 15" xfId="1326" xr:uid="{00000000-0005-0000-0000-00009D0A0000}"/>
    <cellStyle name="Total 8 16" xfId="1407" xr:uid="{00000000-0005-0000-0000-00009E0A0000}"/>
    <cellStyle name="Total 8 17" xfId="1485" xr:uid="{00000000-0005-0000-0000-00009F0A0000}"/>
    <cellStyle name="Total 8 18" xfId="1564" xr:uid="{00000000-0005-0000-0000-0000A00A0000}"/>
    <cellStyle name="Total 8 19" xfId="1642" xr:uid="{00000000-0005-0000-0000-0000A10A0000}"/>
    <cellStyle name="Total 8 2" xfId="237" xr:uid="{00000000-0005-0000-0000-0000A20A0000}"/>
    <cellStyle name="Total 8 20" xfId="1714" xr:uid="{00000000-0005-0000-0000-0000A30A0000}"/>
    <cellStyle name="Total 8 21" xfId="1787" xr:uid="{00000000-0005-0000-0000-0000A40A0000}"/>
    <cellStyle name="Total 8 22" xfId="1915" xr:uid="{00000000-0005-0000-0000-0000A50A0000}"/>
    <cellStyle name="Total 8 23" xfId="1967" xr:uid="{00000000-0005-0000-0000-0000A60A0000}"/>
    <cellStyle name="Total 8 24" xfId="2113" xr:uid="{00000000-0005-0000-0000-0000A70A0000}"/>
    <cellStyle name="Total 8 25" xfId="2200" xr:uid="{00000000-0005-0000-0000-0000A80A0000}"/>
    <cellStyle name="Total 8 26" xfId="2220" xr:uid="{00000000-0005-0000-0000-0000A90A0000}"/>
    <cellStyle name="Total 8 27" xfId="2383" xr:uid="{00000000-0005-0000-0000-0000AA0A0000}"/>
    <cellStyle name="Total 8 28" xfId="2463" xr:uid="{00000000-0005-0000-0000-0000AB0A0000}"/>
    <cellStyle name="Total 8 29" xfId="2543" xr:uid="{00000000-0005-0000-0000-0000AC0A0000}"/>
    <cellStyle name="Total 8 3" xfId="346" xr:uid="{00000000-0005-0000-0000-0000AD0A0000}"/>
    <cellStyle name="Total 8 30" xfId="2624" xr:uid="{00000000-0005-0000-0000-0000AE0A0000}"/>
    <cellStyle name="Total 8 31" xfId="2505" xr:uid="{00000000-0005-0000-0000-0000AF0A0000}"/>
    <cellStyle name="Total 8 32" xfId="2749" xr:uid="{00000000-0005-0000-0000-0000B00A0000}"/>
    <cellStyle name="Total 8 4" xfId="422" xr:uid="{00000000-0005-0000-0000-0000B10A0000}"/>
    <cellStyle name="Total 8 5" xfId="440" xr:uid="{00000000-0005-0000-0000-0000B20A0000}"/>
    <cellStyle name="Total 8 6" xfId="612" xr:uid="{00000000-0005-0000-0000-0000B30A0000}"/>
    <cellStyle name="Total 8 7" xfId="692" xr:uid="{00000000-0005-0000-0000-0000B40A0000}"/>
    <cellStyle name="Total 8 8" xfId="771" xr:uid="{00000000-0005-0000-0000-0000B50A0000}"/>
    <cellStyle name="Total 8 9" xfId="852" xr:uid="{00000000-0005-0000-0000-0000B60A0000}"/>
    <cellStyle name="Total 9" xfId="103" xr:uid="{00000000-0005-0000-0000-0000B70A0000}"/>
    <cellStyle name="Total 9 10" xfId="928" xr:uid="{00000000-0005-0000-0000-0000B80A0000}"/>
    <cellStyle name="Total 9 11" xfId="1012" xr:uid="{00000000-0005-0000-0000-0000B90A0000}"/>
    <cellStyle name="Total 9 12" xfId="1090" xr:uid="{00000000-0005-0000-0000-0000BA0A0000}"/>
    <cellStyle name="Total 9 13" xfId="1169" xr:uid="{00000000-0005-0000-0000-0000BB0A0000}"/>
    <cellStyle name="Total 9 14" xfId="1244" xr:uid="{00000000-0005-0000-0000-0000BC0A0000}"/>
    <cellStyle name="Total 9 15" xfId="1322" xr:uid="{00000000-0005-0000-0000-0000BD0A0000}"/>
    <cellStyle name="Total 9 16" xfId="1403" xr:uid="{00000000-0005-0000-0000-0000BE0A0000}"/>
    <cellStyle name="Total 9 17" xfId="1481" xr:uid="{00000000-0005-0000-0000-0000BF0A0000}"/>
    <cellStyle name="Total 9 18" xfId="1560" xr:uid="{00000000-0005-0000-0000-0000C00A0000}"/>
    <cellStyle name="Total 9 19" xfId="1638" xr:uid="{00000000-0005-0000-0000-0000C10A0000}"/>
    <cellStyle name="Total 9 2" xfId="233" xr:uid="{00000000-0005-0000-0000-0000C20A0000}"/>
    <cellStyle name="Total 9 20" xfId="1710" xr:uid="{00000000-0005-0000-0000-0000C30A0000}"/>
    <cellStyle name="Total 9 21" xfId="1783" xr:uid="{00000000-0005-0000-0000-0000C40A0000}"/>
    <cellStyle name="Total 9 22" xfId="1911" xr:uid="{00000000-0005-0000-0000-0000C50A0000}"/>
    <cellStyle name="Total 9 23" xfId="1979" xr:uid="{00000000-0005-0000-0000-0000C60A0000}"/>
    <cellStyle name="Total 9 24" xfId="2109" xr:uid="{00000000-0005-0000-0000-0000C70A0000}"/>
    <cellStyle name="Total 9 25" xfId="2128" xr:uid="{00000000-0005-0000-0000-0000C80A0000}"/>
    <cellStyle name="Total 9 26" xfId="2215" xr:uid="{00000000-0005-0000-0000-0000C90A0000}"/>
    <cellStyle name="Total 9 27" xfId="2338" xr:uid="{00000000-0005-0000-0000-0000CA0A0000}"/>
    <cellStyle name="Total 9 28" xfId="2459" xr:uid="{00000000-0005-0000-0000-0000CB0A0000}"/>
    <cellStyle name="Total 9 29" xfId="2539" xr:uid="{00000000-0005-0000-0000-0000CC0A0000}"/>
    <cellStyle name="Total 9 3" xfId="284" xr:uid="{00000000-0005-0000-0000-0000CD0A0000}"/>
    <cellStyle name="Total 9 30" xfId="2620" xr:uid="{00000000-0005-0000-0000-0000CE0A0000}"/>
    <cellStyle name="Total 9 31" xfId="2680" xr:uid="{00000000-0005-0000-0000-0000CF0A0000}"/>
    <cellStyle name="Total 9 32" xfId="2745" xr:uid="{00000000-0005-0000-0000-0000D00A0000}"/>
    <cellStyle name="Total 9 4" xfId="394" xr:uid="{00000000-0005-0000-0000-0000D10A0000}"/>
    <cellStyle name="Total 9 5" xfId="447" xr:uid="{00000000-0005-0000-0000-0000D20A0000}"/>
    <cellStyle name="Total 9 6" xfId="608" xr:uid="{00000000-0005-0000-0000-0000D30A0000}"/>
    <cellStyle name="Total 9 7" xfId="688" xr:uid="{00000000-0005-0000-0000-0000D40A0000}"/>
    <cellStyle name="Total 9 8" xfId="767" xr:uid="{00000000-0005-0000-0000-0000D50A0000}"/>
    <cellStyle name="Total 9 9" xfId="848" xr:uid="{00000000-0005-0000-0000-0000D60A0000}"/>
    <cellStyle name="Warning Text 2" xfId="47" xr:uid="{00000000-0005-0000-0000-0000D70A0000}"/>
  </cellStyles>
  <dxfs count="486">
    <dxf>
      <fill>
        <patternFill>
          <bgColor rgb="FFFFFF00"/>
        </patternFill>
      </fill>
    </dxf>
    <dxf>
      <fill>
        <patternFill>
          <bgColor rgb="FFFFC000"/>
        </patternFill>
      </fill>
    </dxf>
    <dxf>
      <fill>
        <patternFill>
          <bgColor rgb="FFFF7C80"/>
        </patternFill>
      </fill>
    </dxf>
    <dxf>
      <font>
        <b/>
        <i val="0"/>
        <color rgb="FFFF0000"/>
      </font>
    </dxf>
    <dxf>
      <fill>
        <patternFill patternType="none">
          <bgColor auto="1"/>
        </patternFill>
      </fill>
    </dxf>
    <dxf>
      <fill>
        <patternFill>
          <bgColor rgb="FFFFFF00"/>
        </patternFill>
      </fill>
    </dxf>
    <dxf>
      <fill>
        <patternFill>
          <bgColor rgb="FFFFC000"/>
        </patternFill>
      </fill>
    </dxf>
    <dxf>
      <fill>
        <patternFill>
          <bgColor rgb="FFFF7C80"/>
        </patternFill>
      </fill>
    </dxf>
    <dxf>
      <font>
        <b/>
        <i val="0"/>
        <color rgb="FFFF0000"/>
      </font>
    </dxf>
    <dxf>
      <fill>
        <patternFill patternType="none">
          <bgColor auto="1"/>
        </patternFill>
      </fill>
    </dxf>
    <dxf>
      <fill>
        <patternFill>
          <bgColor rgb="FFFFFF00"/>
        </patternFill>
      </fill>
    </dxf>
    <dxf>
      <fill>
        <patternFill>
          <bgColor rgb="FFFFC000"/>
        </patternFill>
      </fill>
    </dxf>
    <dxf>
      <fill>
        <patternFill>
          <bgColor rgb="FFFF7C80"/>
        </patternFill>
      </fill>
    </dxf>
    <dxf>
      <font>
        <b/>
        <i val="0"/>
        <color rgb="FFFF0000"/>
      </font>
    </dxf>
    <dxf>
      <fill>
        <patternFill patternType="none">
          <bgColor auto="1"/>
        </patternFill>
      </fill>
    </dxf>
    <dxf>
      <font>
        <b val="0"/>
        <i val="0"/>
      </font>
      <fill>
        <patternFill>
          <bgColor theme="3" tint="0.89996032593768116"/>
        </patternFill>
      </fill>
    </dxf>
    <dxf>
      <font>
        <b val="0"/>
        <i val="0"/>
      </font>
      <fill>
        <patternFill>
          <bgColor theme="3" tint="0.89996032593768116"/>
        </patternFill>
      </fill>
    </dxf>
    <dxf>
      <font>
        <b val="0"/>
        <i val="0"/>
      </font>
      <fill>
        <patternFill>
          <bgColor theme="3" tint="0.89996032593768116"/>
        </patternFill>
      </fill>
    </dxf>
    <dxf>
      <font>
        <b val="0"/>
        <i val="0"/>
        <color rgb="FFFF0000"/>
      </font>
      <fill>
        <patternFill patternType="none">
          <fgColor auto="1"/>
          <bgColor auto="1"/>
        </patternFill>
      </fill>
      <border>
        <left style="thin">
          <color auto="1"/>
        </left>
        <right style="thin">
          <color auto="1"/>
        </right>
        <top style="thin">
          <color auto="1"/>
        </top>
        <bottom style="thin">
          <color auto="1"/>
        </bottom>
      </border>
    </dxf>
    <dxf>
      <font>
        <b val="0"/>
        <i val="0"/>
      </font>
      <fill>
        <patternFill>
          <bgColor theme="3" tint="0.89996032593768116"/>
        </patternFill>
      </fill>
    </dxf>
    <dxf>
      <font>
        <b val="0"/>
        <i val="0"/>
      </font>
      <fill>
        <patternFill>
          <bgColor theme="3" tint="0.89996032593768116"/>
        </patternFill>
      </fill>
    </dxf>
    <dxf>
      <font>
        <b val="0"/>
        <i val="0"/>
        <color rgb="FFFF0000"/>
      </font>
      <fill>
        <patternFill patternType="none">
          <fgColor auto="1"/>
          <bgColor auto="1"/>
        </patternFill>
      </fill>
      <border>
        <left style="thin">
          <color auto="1"/>
        </left>
        <right style="thin">
          <color auto="1"/>
        </right>
        <top style="thin">
          <color auto="1"/>
        </top>
        <bottom style="thin">
          <color auto="1"/>
        </bottom>
      </border>
    </dxf>
    <dxf>
      <font>
        <b val="0"/>
        <i val="0"/>
      </font>
      <fill>
        <patternFill>
          <bgColor theme="3" tint="0.89996032593768116"/>
        </patternFill>
      </fill>
    </dxf>
    <dxf>
      <font>
        <b val="0"/>
        <i val="0"/>
      </font>
      <fill>
        <patternFill>
          <bgColor theme="3" tint="0.89996032593768116"/>
        </patternFill>
      </fill>
    </dxf>
    <dxf>
      <fill>
        <patternFill>
          <bgColor rgb="FFFFC000"/>
        </patternFill>
      </fill>
    </dxf>
    <dxf>
      <font>
        <b val="0"/>
        <i val="0"/>
      </font>
      <fill>
        <patternFill>
          <bgColor theme="3" tint="0.89996032593768116"/>
        </patternFill>
      </fill>
    </dxf>
    <dxf>
      <fill>
        <patternFill>
          <bgColor rgb="FFFFFF00"/>
        </patternFill>
      </fill>
    </dxf>
    <dxf>
      <fill>
        <patternFill>
          <bgColor rgb="FFFFC000"/>
        </patternFill>
      </fill>
    </dxf>
    <dxf>
      <fill>
        <patternFill patternType="none">
          <bgColor auto="1"/>
        </patternFill>
      </fill>
    </dxf>
    <dxf>
      <font>
        <b/>
        <i val="0"/>
        <color rgb="FFFF0000"/>
      </font>
    </dxf>
    <dxf>
      <fill>
        <patternFill>
          <bgColor rgb="FFFF7C80"/>
        </patternFill>
      </fill>
    </dxf>
    <dxf>
      <fill>
        <patternFill>
          <bgColor rgb="FFFFFF00"/>
        </patternFill>
      </fill>
    </dxf>
    <dxf>
      <fill>
        <patternFill>
          <bgColor rgb="FFFFC000"/>
        </patternFill>
      </fill>
    </dxf>
    <dxf>
      <font>
        <b val="0"/>
        <i val="0"/>
        <color rgb="FFFF0000"/>
      </font>
      <fill>
        <patternFill patternType="none">
          <fgColor auto="1"/>
          <bgColor auto="1"/>
        </patternFill>
      </fill>
      <border>
        <left style="thin">
          <color auto="1"/>
        </left>
        <right style="thin">
          <color auto="1"/>
        </right>
        <top style="thin">
          <color auto="1"/>
        </top>
        <bottom style="thin">
          <color auto="1"/>
        </bottom>
      </border>
    </dxf>
    <dxf>
      <font>
        <b val="0"/>
        <i val="0"/>
      </font>
      <fill>
        <patternFill>
          <bgColor rgb="FFFFFF00"/>
        </patternFill>
      </fill>
    </dxf>
    <dxf>
      <fill>
        <patternFill>
          <bgColor rgb="FFFFFF00"/>
        </patternFill>
      </fill>
    </dxf>
    <dxf>
      <fill>
        <patternFill>
          <bgColor rgb="FFFFC000"/>
        </patternFill>
      </fill>
    </dxf>
    <dxf>
      <fill>
        <patternFill>
          <bgColor rgb="FFFF7C80"/>
        </patternFill>
      </fill>
    </dxf>
    <dxf>
      <font>
        <b/>
        <i val="0"/>
        <color rgb="FFFF0000"/>
      </font>
    </dxf>
    <dxf>
      <fill>
        <patternFill patternType="none">
          <bgColor auto="1"/>
        </patternFill>
      </fill>
    </dxf>
    <dxf>
      <font>
        <b val="0"/>
        <i val="0"/>
      </font>
      <fill>
        <patternFill>
          <bgColor theme="3" tint="0.89996032593768116"/>
        </patternFill>
      </fill>
    </dxf>
    <dxf>
      <fill>
        <patternFill>
          <bgColor rgb="FFFFFF00"/>
        </patternFill>
      </fill>
    </dxf>
    <dxf>
      <fill>
        <patternFill>
          <bgColor rgb="FFFFC000"/>
        </patternFill>
      </fill>
    </dxf>
    <dxf>
      <font>
        <b val="0"/>
        <i val="0"/>
      </font>
      <fill>
        <patternFill>
          <bgColor rgb="FFFFFF00"/>
        </patternFill>
      </fill>
    </dxf>
    <dxf>
      <font>
        <b val="0"/>
        <i val="0"/>
      </font>
      <fill>
        <patternFill>
          <bgColor theme="3" tint="0.89996032593768116"/>
        </patternFill>
      </fill>
    </dxf>
    <dxf>
      <fill>
        <patternFill patternType="none">
          <bgColor auto="1"/>
        </patternFill>
      </fill>
    </dxf>
    <dxf>
      <font>
        <b/>
        <i val="0"/>
        <color rgb="FFFF0000"/>
      </font>
    </dxf>
    <dxf>
      <fill>
        <patternFill>
          <bgColor rgb="FFFF7C80"/>
        </patternFill>
      </fill>
    </dxf>
    <dxf>
      <font>
        <b val="0"/>
        <i val="0"/>
        <color rgb="FFFF0000"/>
      </font>
      <fill>
        <patternFill patternType="none">
          <fgColor auto="1"/>
          <bgColor auto="1"/>
        </patternFill>
      </fill>
      <border>
        <left style="thin">
          <color auto="1"/>
        </left>
        <right style="thin">
          <color auto="1"/>
        </right>
        <top style="thin">
          <color auto="1"/>
        </top>
        <bottom style="thin">
          <color auto="1"/>
        </bottom>
      </border>
    </dxf>
    <dxf>
      <fill>
        <patternFill>
          <bgColor rgb="FFFFFF00"/>
        </patternFill>
      </fill>
    </dxf>
    <dxf>
      <fill>
        <patternFill>
          <bgColor rgb="FFFFC000"/>
        </patternFill>
      </fill>
    </dxf>
    <dxf>
      <fill>
        <patternFill>
          <bgColor rgb="FFFF7C80"/>
        </patternFill>
      </fill>
    </dxf>
    <dxf>
      <font>
        <b/>
        <i val="0"/>
        <color rgb="FFFF0000"/>
      </font>
    </dxf>
    <dxf>
      <fill>
        <patternFill patternType="none">
          <bgColor auto="1"/>
        </patternFill>
      </fill>
    </dxf>
    <dxf>
      <fill>
        <patternFill patternType="solid">
          <fgColor rgb="FFE2ECF7"/>
          <bgColor rgb="FFE2ECF7"/>
        </patternFill>
      </fill>
    </dxf>
    <dxf>
      <font>
        <color rgb="FFFF0000"/>
      </font>
      <fill>
        <patternFill patternType="none"/>
      </fill>
      <border>
        <left style="thin">
          <color rgb="FF000000"/>
        </left>
        <right style="thin">
          <color rgb="FF000000"/>
        </right>
        <top style="thin">
          <color rgb="FF000000"/>
        </top>
        <bottom style="thin">
          <color rgb="FF000000"/>
        </bottom>
      </border>
    </dxf>
    <dxf>
      <fill>
        <patternFill patternType="solid">
          <fgColor rgb="FFFFFF00"/>
          <bgColor rgb="FFFFFF00"/>
        </patternFill>
      </fill>
    </dxf>
    <dxf>
      <font>
        <b/>
        <color rgb="FFFF0000"/>
      </font>
      <fill>
        <patternFill patternType="none"/>
      </fill>
    </dxf>
    <dxf>
      <fill>
        <patternFill patternType="none"/>
      </fill>
    </dxf>
    <dxf>
      <fill>
        <patternFill patternType="solid">
          <fgColor rgb="FFFF7C80"/>
          <bgColor rgb="FFFF7C80"/>
        </patternFill>
      </fill>
    </dxf>
    <dxf>
      <fill>
        <patternFill patternType="solid">
          <fgColor rgb="FFFFC000"/>
          <bgColor rgb="FFFFC000"/>
        </patternFill>
      </fill>
    </dxf>
    <dxf>
      <fill>
        <patternFill patternType="solid">
          <fgColor rgb="FFFFFF00"/>
          <bgColor rgb="FFFFFF00"/>
        </patternFill>
      </fill>
    </dxf>
    <dxf>
      <font>
        <color rgb="FFFF0000"/>
      </font>
      <fill>
        <patternFill patternType="none"/>
      </fill>
      <border>
        <left style="thin">
          <color rgb="FF000000"/>
        </left>
        <right style="thin">
          <color rgb="FF000000"/>
        </right>
        <top style="thin">
          <color rgb="FF000000"/>
        </top>
        <bottom style="thin">
          <color rgb="FF000000"/>
        </bottom>
      </border>
    </dxf>
    <dxf>
      <fill>
        <patternFill patternType="solid">
          <fgColor rgb="FFE2ECF7"/>
          <bgColor rgb="FFE2ECF7"/>
        </patternFill>
      </fill>
    </dxf>
    <dxf>
      <fill>
        <patternFill patternType="solid">
          <fgColor rgb="FFFFFF00"/>
          <bgColor rgb="FFFFFF00"/>
        </patternFill>
      </fill>
    </dxf>
    <dxf>
      <fill>
        <patternFill patternType="none"/>
      </fill>
    </dxf>
    <dxf>
      <fill>
        <patternFill patternType="solid">
          <fgColor rgb="FFFFFF00"/>
          <bgColor rgb="FFFFFF00"/>
        </patternFill>
      </fill>
    </dxf>
    <dxf>
      <fill>
        <patternFill patternType="solid">
          <fgColor rgb="FFFFC000"/>
          <bgColor rgb="FFFFC000"/>
        </patternFill>
      </fill>
    </dxf>
    <dxf>
      <fill>
        <patternFill patternType="solid">
          <fgColor rgb="FFFF7C80"/>
          <bgColor rgb="FFFF7C80"/>
        </patternFill>
      </fill>
    </dxf>
    <dxf>
      <font>
        <b/>
        <color rgb="FFFF0000"/>
      </font>
      <fill>
        <patternFill patternType="none"/>
      </fill>
    </dxf>
    <dxf>
      <fill>
        <patternFill patternType="none"/>
      </fill>
    </dxf>
    <dxf>
      <font>
        <b/>
        <color rgb="FFFF0000"/>
      </font>
      <fill>
        <patternFill patternType="none"/>
      </fill>
    </dxf>
    <dxf>
      <fill>
        <patternFill patternType="solid">
          <fgColor rgb="FFFF7C80"/>
          <bgColor rgb="FFFF7C80"/>
        </patternFill>
      </fill>
    </dxf>
    <dxf>
      <fill>
        <patternFill patternType="solid">
          <fgColor rgb="FFFFC000"/>
          <bgColor rgb="FFFFC000"/>
        </patternFill>
      </fill>
    </dxf>
    <dxf>
      <fill>
        <patternFill patternType="solid">
          <fgColor rgb="FFFFFF00"/>
          <bgColor rgb="FFFFFF00"/>
        </patternFill>
      </fill>
    </dxf>
    <dxf>
      <fill>
        <patternFill patternType="solid">
          <fgColor rgb="FFFF7C80"/>
          <bgColor rgb="FFFF7C80"/>
        </patternFill>
      </fill>
    </dxf>
    <dxf>
      <font>
        <b/>
        <color rgb="FFFF0000"/>
      </font>
      <fill>
        <patternFill patternType="none"/>
      </fill>
    </dxf>
    <dxf>
      <fill>
        <patternFill patternType="solid">
          <fgColor rgb="FFFFFF00"/>
          <bgColor rgb="FFFFFF00"/>
        </patternFill>
      </fill>
    </dxf>
    <dxf>
      <font>
        <color rgb="FFFF0000"/>
      </font>
      <fill>
        <patternFill patternType="none"/>
      </fill>
      <border>
        <left style="thin">
          <color rgb="FF000000"/>
        </left>
        <right style="thin">
          <color rgb="FF000000"/>
        </right>
        <top style="thin">
          <color rgb="FF000000"/>
        </top>
        <bottom style="thin">
          <color rgb="FF000000"/>
        </bottom>
      </border>
    </dxf>
    <dxf>
      <fill>
        <patternFill patternType="solid">
          <fgColor rgb="FFE2ECF7"/>
          <bgColor rgb="FFE2ECF7"/>
        </patternFill>
      </fill>
    </dxf>
    <dxf>
      <fill>
        <patternFill patternType="solid">
          <fgColor rgb="FFFFFF00"/>
          <bgColor rgb="FFFFFF00"/>
        </patternFill>
      </fill>
    </dxf>
    <dxf>
      <font>
        <color rgb="FFFF0000"/>
      </font>
      <fill>
        <patternFill patternType="none"/>
      </fill>
      <border>
        <left style="thin">
          <color rgb="FF000000"/>
        </left>
        <right style="thin">
          <color rgb="FF000000"/>
        </right>
        <top style="thin">
          <color rgb="FF000000"/>
        </top>
        <bottom style="thin">
          <color rgb="FF000000"/>
        </bottom>
      </border>
    </dxf>
    <dxf>
      <fill>
        <patternFill patternType="solid">
          <fgColor rgb="FFE2ECF7"/>
          <bgColor rgb="FFE2ECF7"/>
        </patternFill>
      </fill>
    </dxf>
    <dxf>
      <fill>
        <patternFill patternType="solid">
          <fgColor rgb="FFE2ECF7"/>
          <bgColor rgb="FFE2ECF7"/>
        </patternFill>
      </fill>
    </dxf>
    <dxf>
      <font>
        <color rgb="FFFF0000"/>
      </font>
      <fill>
        <patternFill patternType="none"/>
      </fill>
      <border>
        <left style="thin">
          <color rgb="FF000000"/>
        </left>
        <right style="thin">
          <color rgb="FF000000"/>
        </right>
        <top style="thin">
          <color rgb="FF000000"/>
        </top>
        <bottom style="thin">
          <color rgb="FF000000"/>
        </bottom>
      </border>
    </dxf>
    <dxf>
      <fill>
        <patternFill patternType="solid">
          <fgColor rgb="FFFFFF00"/>
          <bgColor rgb="FFFFFF00"/>
        </patternFill>
      </fill>
    </dxf>
    <dxf>
      <fill>
        <patternFill patternType="solid">
          <fgColor rgb="FFFFFF00"/>
          <bgColor rgb="FFFFFF00"/>
        </patternFill>
      </fill>
    </dxf>
    <dxf>
      <font>
        <color rgb="FFFF0000"/>
      </font>
      <fill>
        <patternFill patternType="none"/>
      </fill>
      <border>
        <left style="thin">
          <color rgb="FF000000"/>
        </left>
        <right style="thin">
          <color rgb="FF000000"/>
        </right>
        <top style="thin">
          <color rgb="FF000000"/>
        </top>
        <bottom style="thin">
          <color rgb="FF000000"/>
        </bottom>
      </border>
    </dxf>
    <dxf>
      <fill>
        <patternFill patternType="solid">
          <fgColor rgb="FFE2ECF7"/>
          <bgColor rgb="FFE2ECF7"/>
        </patternFill>
      </fill>
    </dxf>
    <dxf>
      <font>
        <color rgb="FFFF0000"/>
      </font>
      <fill>
        <patternFill patternType="none"/>
      </fill>
      <border>
        <left style="thin">
          <color rgb="FF000000"/>
        </left>
        <right style="thin">
          <color rgb="FF000000"/>
        </right>
        <top style="thin">
          <color rgb="FF000000"/>
        </top>
        <bottom style="thin">
          <color rgb="FF000000"/>
        </bottom>
      </border>
    </dxf>
    <dxf>
      <fill>
        <patternFill patternType="solid">
          <fgColor rgb="FFFFFF00"/>
          <bgColor rgb="FFFFFF00"/>
        </patternFill>
      </fill>
    </dxf>
    <dxf>
      <fill>
        <patternFill patternType="none"/>
      </fill>
    </dxf>
    <dxf>
      <fill>
        <patternFill patternType="solid">
          <fgColor rgb="FFFFFF00"/>
          <bgColor rgb="FFFFFF00"/>
        </patternFill>
      </fill>
    </dxf>
    <dxf>
      <fill>
        <patternFill patternType="solid">
          <fgColor rgb="FFFFC000"/>
          <bgColor rgb="FFFFC000"/>
        </patternFill>
      </fill>
    </dxf>
    <dxf>
      <fill>
        <patternFill patternType="solid">
          <fgColor rgb="FFE2ECF7"/>
          <bgColor rgb="FFE2ECF7"/>
        </patternFill>
      </fill>
    </dxf>
    <dxf>
      <font>
        <b val="0"/>
        <i val="0"/>
      </font>
      <fill>
        <patternFill>
          <bgColor theme="3" tint="0.89996032593768116"/>
        </patternFill>
      </fill>
    </dxf>
    <dxf>
      <font>
        <b val="0"/>
        <i val="0"/>
      </font>
      <fill>
        <patternFill>
          <bgColor theme="3" tint="0.89996032593768116"/>
        </patternFill>
      </fill>
    </dxf>
    <dxf>
      <font>
        <b val="0"/>
        <i val="0"/>
      </font>
      <fill>
        <patternFill>
          <bgColor theme="3" tint="0.89996032593768116"/>
        </patternFill>
      </fill>
    </dxf>
    <dxf>
      <font>
        <b val="0"/>
        <i val="0"/>
      </font>
      <fill>
        <patternFill>
          <bgColor theme="3" tint="0.89996032593768116"/>
        </patternFill>
      </fill>
    </dxf>
    <dxf>
      <font>
        <b val="0"/>
        <i val="0"/>
        <color rgb="FFFF0000"/>
      </font>
      <fill>
        <patternFill patternType="none">
          <fgColor auto="1"/>
          <bgColor auto="1"/>
        </patternFill>
      </fill>
      <border>
        <left style="thin">
          <color auto="1"/>
        </left>
        <right style="thin">
          <color auto="1"/>
        </right>
        <top style="thin">
          <color auto="1"/>
        </top>
        <bottom style="thin">
          <color auto="1"/>
        </bottom>
      </border>
    </dxf>
    <dxf>
      <font>
        <b val="0"/>
        <i val="0"/>
      </font>
      <fill>
        <patternFill>
          <bgColor theme="3" tint="0.89996032593768116"/>
        </patternFill>
      </fill>
    </dxf>
    <dxf>
      <fill>
        <patternFill>
          <bgColor rgb="FFFFC000"/>
        </patternFill>
      </fill>
    </dxf>
    <dxf>
      <font>
        <b val="0"/>
        <i val="0"/>
      </font>
      <fill>
        <patternFill>
          <bgColor theme="3" tint="0.89996032593768116"/>
        </patternFill>
      </fill>
    </dxf>
    <dxf>
      <fill>
        <patternFill>
          <bgColor rgb="FFFF7C80"/>
        </patternFill>
      </fill>
    </dxf>
    <dxf>
      <font>
        <b/>
        <i val="0"/>
        <color rgb="FFFF0000"/>
      </font>
    </dxf>
    <dxf>
      <fill>
        <patternFill patternType="none">
          <bgColor auto="1"/>
        </patternFill>
      </fill>
    </dxf>
    <dxf>
      <fill>
        <patternFill>
          <bgColor rgb="FFFFFF00"/>
        </patternFill>
      </fill>
    </dxf>
    <dxf>
      <fill>
        <patternFill>
          <bgColor rgb="FFFFC000"/>
        </patternFill>
      </fill>
    </dxf>
    <dxf>
      <fill>
        <patternFill>
          <bgColor rgb="FFFF7C80"/>
        </patternFill>
      </fill>
    </dxf>
    <dxf>
      <font>
        <b/>
        <i val="0"/>
        <color rgb="FFFF0000"/>
      </font>
    </dxf>
    <dxf>
      <font>
        <b val="0"/>
        <i val="0"/>
      </font>
      <fill>
        <patternFill>
          <bgColor rgb="FFFFFF00"/>
        </patternFill>
      </fill>
    </dxf>
    <dxf>
      <font>
        <b val="0"/>
        <i val="0"/>
      </font>
      <fill>
        <patternFill>
          <bgColor theme="3" tint="0.89996032593768116"/>
        </patternFill>
      </fill>
    </dxf>
    <dxf>
      <fill>
        <patternFill>
          <bgColor rgb="FFFFFF00"/>
        </patternFill>
      </fill>
    </dxf>
    <dxf>
      <fill>
        <patternFill>
          <bgColor rgb="FFFFC000"/>
        </patternFill>
      </fill>
    </dxf>
    <dxf>
      <fill>
        <patternFill>
          <bgColor rgb="FFFF7C80"/>
        </patternFill>
      </fill>
    </dxf>
    <dxf>
      <font>
        <b/>
        <i val="0"/>
        <color rgb="FFFF0000"/>
      </font>
    </dxf>
    <dxf>
      <fill>
        <patternFill patternType="none">
          <bgColor auto="1"/>
        </patternFill>
      </fill>
    </dxf>
    <dxf>
      <fill>
        <patternFill>
          <bgColor rgb="FFFFFF00"/>
        </patternFill>
      </fill>
    </dxf>
    <dxf>
      <fill>
        <patternFill>
          <bgColor rgb="FFFFC000"/>
        </patternFill>
      </fill>
    </dxf>
    <dxf>
      <fill>
        <patternFill>
          <bgColor rgb="FFFFFF00"/>
        </patternFill>
      </fill>
    </dxf>
    <dxf>
      <fill>
        <patternFill>
          <bgColor rgb="FFFFC000"/>
        </patternFill>
      </fill>
    </dxf>
    <dxf>
      <fill>
        <patternFill>
          <bgColor rgb="FFFF7C80"/>
        </patternFill>
      </fill>
    </dxf>
    <dxf>
      <font>
        <b/>
        <i val="0"/>
        <color rgb="FFFF0000"/>
      </font>
    </dxf>
    <dxf>
      <fill>
        <patternFill patternType="none">
          <bgColor auto="1"/>
        </patternFill>
      </fill>
    </dxf>
    <dxf>
      <font>
        <b val="0"/>
        <i val="0"/>
      </font>
      <fill>
        <patternFill>
          <bgColor theme="3" tint="0.89996032593768116"/>
        </patternFill>
      </fill>
    </dxf>
    <dxf>
      <font>
        <b val="0"/>
        <i val="0"/>
      </font>
      <fill>
        <patternFill>
          <bgColor theme="3" tint="0.89996032593768116"/>
        </patternFill>
      </fill>
    </dxf>
    <dxf>
      <font>
        <b val="0"/>
        <i val="0"/>
      </font>
      <fill>
        <patternFill>
          <bgColor theme="3" tint="0.89996032593768116"/>
        </patternFill>
      </fill>
    </dxf>
    <dxf>
      <font>
        <b val="0"/>
        <i val="0"/>
      </font>
      <fill>
        <patternFill>
          <bgColor theme="3" tint="0.89996032593768116"/>
        </patternFill>
      </fill>
    </dxf>
    <dxf>
      <font>
        <b val="0"/>
        <i val="0"/>
        <color rgb="FFFF0000"/>
      </font>
      <fill>
        <patternFill patternType="none">
          <fgColor auto="1"/>
          <bgColor auto="1"/>
        </patternFill>
      </fill>
      <border>
        <left style="thin">
          <color auto="1"/>
        </left>
        <right style="thin">
          <color auto="1"/>
        </right>
        <top style="thin">
          <color auto="1"/>
        </top>
        <bottom style="thin">
          <color auto="1"/>
        </bottom>
      </border>
    </dxf>
    <dxf>
      <font>
        <b val="0"/>
        <i val="0"/>
      </font>
      <fill>
        <patternFill>
          <bgColor theme="3" tint="0.89996032593768116"/>
        </patternFill>
      </fill>
    </dxf>
    <dxf>
      <font>
        <b val="0"/>
        <i val="0"/>
      </font>
      <fill>
        <patternFill>
          <bgColor theme="3" tint="0.89996032593768116"/>
        </patternFill>
      </fill>
    </dxf>
    <dxf>
      <font>
        <b val="0"/>
        <i val="0"/>
        <color rgb="FFFF0000"/>
      </font>
      <fill>
        <patternFill patternType="none">
          <fgColor auto="1"/>
          <bgColor auto="1"/>
        </patternFill>
      </fill>
      <border>
        <left style="thin">
          <color auto="1"/>
        </left>
        <right style="thin">
          <color auto="1"/>
        </right>
        <top style="thin">
          <color auto="1"/>
        </top>
        <bottom style="thin">
          <color auto="1"/>
        </bottom>
      </border>
    </dxf>
    <dxf>
      <font>
        <b val="0"/>
        <i val="0"/>
      </font>
      <fill>
        <patternFill>
          <bgColor theme="3" tint="0.89996032593768116"/>
        </patternFill>
      </fill>
    </dxf>
    <dxf>
      <font>
        <b val="0"/>
        <i val="0"/>
        <color rgb="FFFF0000"/>
      </font>
      <fill>
        <patternFill patternType="none">
          <fgColor auto="1"/>
          <bgColor auto="1"/>
        </patternFill>
      </fill>
      <border>
        <left style="thin">
          <color auto="1"/>
        </left>
        <right style="thin">
          <color auto="1"/>
        </right>
        <top style="thin">
          <color auto="1"/>
        </top>
        <bottom style="thin">
          <color auto="1"/>
        </bottom>
      </border>
    </dxf>
    <dxf>
      <font>
        <b val="0"/>
        <i val="0"/>
      </font>
      <fill>
        <patternFill>
          <bgColor theme="3" tint="0.89996032593768116"/>
        </patternFill>
      </fill>
    </dxf>
    <dxf>
      <font>
        <b val="0"/>
        <i val="0"/>
        <color rgb="FFFF0000"/>
      </font>
      <fill>
        <patternFill patternType="none">
          <fgColor auto="1"/>
          <bgColor auto="1"/>
        </patternFill>
      </fill>
      <border>
        <left style="thin">
          <color auto="1"/>
        </left>
        <right style="thin">
          <color auto="1"/>
        </right>
        <top style="thin">
          <color auto="1"/>
        </top>
        <bottom style="thin">
          <color auto="1"/>
        </bottom>
      </border>
    </dxf>
    <dxf>
      <font>
        <b val="0"/>
        <i val="0"/>
      </font>
      <fill>
        <patternFill>
          <bgColor theme="3" tint="0.89996032593768116"/>
        </patternFill>
      </fill>
    </dxf>
    <dxf>
      <font>
        <b val="0"/>
        <i val="0"/>
        <color rgb="FFFF0000"/>
      </font>
      <fill>
        <patternFill patternType="none">
          <fgColor auto="1"/>
          <bgColor auto="1"/>
        </patternFill>
      </fill>
      <border>
        <left style="thin">
          <color auto="1"/>
        </left>
        <right style="thin">
          <color auto="1"/>
        </right>
        <top style="thin">
          <color auto="1"/>
        </top>
        <bottom style="thin">
          <color auto="1"/>
        </bottom>
      </border>
    </dxf>
    <dxf>
      <font>
        <b val="0"/>
        <i val="0"/>
      </font>
      <fill>
        <patternFill>
          <bgColor theme="3" tint="0.89996032593768116"/>
        </patternFill>
      </fill>
    </dxf>
    <dxf>
      <font>
        <b val="0"/>
        <i val="0"/>
      </font>
      <fill>
        <patternFill>
          <bgColor theme="3" tint="0.89996032593768116"/>
        </patternFill>
      </fill>
    </dxf>
    <dxf>
      <font>
        <b val="0"/>
        <i val="0"/>
        <color rgb="FFFF0000"/>
      </font>
      <fill>
        <patternFill patternType="none">
          <fgColor auto="1"/>
          <bgColor auto="1"/>
        </patternFill>
      </fill>
      <border>
        <left style="thin">
          <color auto="1"/>
        </left>
        <right style="thin">
          <color auto="1"/>
        </right>
        <top style="thin">
          <color auto="1"/>
        </top>
        <bottom style="thin">
          <color auto="1"/>
        </bottom>
      </border>
    </dxf>
    <dxf>
      <font>
        <b val="0"/>
        <i val="0"/>
      </font>
      <fill>
        <patternFill>
          <bgColor theme="3" tint="0.89996032593768116"/>
        </patternFill>
      </fill>
    </dxf>
    <dxf>
      <fill>
        <patternFill>
          <bgColor rgb="FFFFC000"/>
        </patternFill>
      </fill>
    </dxf>
    <dxf>
      <font>
        <b val="0"/>
        <i val="0"/>
      </font>
      <fill>
        <patternFill>
          <bgColor theme="3" tint="0.89996032593768116"/>
        </patternFill>
      </fill>
    </dxf>
    <dxf>
      <fill>
        <patternFill>
          <bgColor rgb="FFFFFF00"/>
        </patternFill>
      </fill>
    </dxf>
    <dxf>
      <fill>
        <patternFill>
          <bgColor rgb="FFFFC000"/>
        </patternFill>
      </fill>
    </dxf>
    <dxf>
      <font>
        <b val="0"/>
        <i val="0"/>
      </font>
      <fill>
        <patternFill>
          <bgColor rgb="FFFFFF00"/>
        </patternFill>
      </fill>
    </dxf>
    <dxf>
      <font>
        <b val="0"/>
        <i val="0"/>
      </font>
      <fill>
        <patternFill>
          <bgColor theme="3" tint="0.89996032593768116"/>
        </patternFill>
      </fill>
    </dxf>
    <dxf>
      <font>
        <b val="0"/>
        <i val="0"/>
        <color rgb="FFFF0000"/>
      </font>
      <fill>
        <patternFill patternType="none">
          <fgColor auto="1"/>
          <bgColor auto="1"/>
        </patternFill>
      </fill>
      <border>
        <left style="thin">
          <color auto="1"/>
        </left>
        <right style="thin">
          <color auto="1"/>
        </right>
        <top style="thin">
          <color auto="1"/>
        </top>
        <bottom style="thin">
          <color auto="1"/>
        </bottom>
      </border>
    </dxf>
    <dxf>
      <fill>
        <patternFill patternType="none">
          <bgColor auto="1"/>
        </patternFill>
      </fill>
    </dxf>
    <dxf>
      <fill>
        <patternFill>
          <bgColor rgb="FFFF7C80"/>
        </patternFill>
      </fill>
    </dxf>
    <dxf>
      <font>
        <b/>
        <i val="0"/>
        <color rgb="FFFF0000"/>
      </font>
    </dxf>
    <dxf>
      <fill>
        <patternFill>
          <bgColor rgb="FFFFFF00"/>
        </patternFill>
      </fill>
    </dxf>
    <dxf>
      <fill>
        <patternFill>
          <bgColor rgb="FFFFC000"/>
        </patternFill>
      </fill>
    </dxf>
    <dxf>
      <font>
        <b val="0"/>
        <i val="0"/>
      </font>
      <fill>
        <patternFill>
          <bgColor theme="3" tint="0.89996032593768116"/>
        </patternFill>
      </fill>
    </dxf>
    <dxf>
      <font>
        <b val="0"/>
        <i val="0"/>
      </font>
      <fill>
        <patternFill>
          <bgColor theme="3" tint="0.89996032593768116"/>
        </patternFill>
      </fill>
    </dxf>
    <dxf>
      <font>
        <b val="0"/>
        <i val="0"/>
      </font>
      <fill>
        <patternFill>
          <bgColor theme="3" tint="0.89996032593768116"/>
        </patternFill>
      </fill>
    </dxf>
    <dxf>
      <font>
        <b val="0"/>
        <i val="0"/>
        <color rgb="FFFF0000"/>
      </font>
      <fill>
        <patternFill patternType="none">
          <fgColor auto="1"/>
          <bgColor auto="1"/>
        </patternFill>
      </fill>
      <border>
        <left style="thin">
          <color auto="1"/>
        </left>
        <right style="thin">
          <color auto="1"/>
        </right>
        <top style="thin">
          <color auto="1"/>
        </top>
        <bottom style="thin">
          <color auto="1"/>
        </bottom>
      </border>
    </dxf>
    <dxf>
      <font>
        <b val="0"/>
        <i val="0"/>
      </font>
      <fill>
        <patternFill>
          <bgColor theme="3" tint="0.89996032593768116"/>
        </patternFill>
      </fill>
    </dxf>
    <dxf>
      <fill>
        <patternFill>
          <bgColor rgb="FFFFC000"/>
        </patternFill>
      </fill>
    </dxf>
    <dxf>
      <font>
        <b val="0"/>
        <i val="0"/>
      </font>
      <fill>
        <patternFill>
          <bgColor theme="3" tint="0.89996032593768116"/>
        </patternFill>
      </fill>
    </dxf>
    <dxf>
      <fill>
        <patternFill>
          <bgColor rgb="FFFFFF00"/>
        </patternFill>
      </fill>
    </dxf>
    <dxf>
      <fill>
        <patternFill>
          <bgColor rgb="FFFFC000"/>
        </patternFill>
      </fill>
    </dxf>
    <dxf>
      <fill>
        <patternFill>
          <bgColor rgb="FFFFFF00"/>
        </patternFill>
      </fill>
    </dxf>
    <dxf>
      <fill>
        <patternFill>
          <bgColor rgb="FFFFC000"/>
        </patternFill>
      </fill>
    </dxf>
    <dxf>
      <fill>
        <patternFill>
          <bgColor rgb="FFFF7C80"/>
        </patternFill>
      </fill>
    </dxf>
    <dxf>
      <font>
        <b/>
        <i val="0"/>
        <color rgb="FFFF0000"/>
      </font>
    </dxf>
    <dxf>
      <fill>
        <patternFill patternType="none">
          <bgColor auto="1"/>
        </patternFill>
      </fill>
    </dxf>
    <dxf>
      <fill>
        <patternFill>
          <bgColor rgb="FFFF7C80"/>
        </patternFill>
      </fill>
    </dxf>
    <dxf>
      <font>
        <b/>
        <i val="0"/>
        <color rgb="FFFF0000"/>
      </font>
    </dxf>
    <dxf>
      <font>
        <b val="0"/>
        <i val="0"/>
        <color rgb="FFFF0000"/>
      </font>
      <fill>
        <patternFill patternType="none">
          <fgColor auto="1"/>
          <bgColor auto="1"/>
        </patternFill>
      </fill>
      <border>
        <left style="thin">
          <color auto="1"/>
        </left>
        <right style="thin">
          <color auto="1"/>
        </right>
        <top style="thin">
          <color auto="1"/>
        </top>
        <bottom style="thin">
          <color auto="1"/>
        </bottom>
      </border>
    </dxf>
    <dxf>
      <font>
        <b val="0"/>
        <i val="0"/>
      </font>
      <fill>
        <patternFill>
          <bgColor rgb="FFFFFF00"/>
        </patternFill>
      </fill>
    </dxf>
    <dxf>
      <font>
        <b val="0"/>
        <i val="0"/>
      </font>
      <fill>
        <patternFill>
          <bgColor theme="3" tint="0.89996032593768116"/>
        </patternFill>
      </fill>
    </dxf>
    <dxf>
      <fill>
        <patternFill>
          <bgColor rgb="FFFFFF00"/>
        </patternFill>
      </fill>
    </dxf>
    <dxf>
      <fill>
        <patternFill>
          <bgColor rgb="FFFFC000"/>
        </patternFill>
      </fill>
    </dxf>
    <dxf>
      <fill>
        <patternFill>
          <bgColor rgb="FFFF7C80"/>
        </patternFill>
      </fill>
    </dxf>
    <dxf>
      <font>
        <b/>
        <i val="0"/>
        <color rgb="FFFF0000"/>
      </font>
    </dxf>
    <dxf>
      <fill>
        <patternFill patternType="none">
          <bgColor auto="1"/>
        </patternFill>
      </fill>
    </dxf>
    <dxf>
      <font>
        <b val="0"/>
        <i val="0"/>
      </font>
      <fill>
        <patternFill>
          <bgColor theme="3" tint="0.89996032593768116"/>
        </patternFill>
      </fill>
    </dxf>
    <dxf>
      <font>
        <b val="0"/>
        <i val="0"/>
      </font>
      <fill>
        <patternFill>
          <bgColor theme="3" tint="0.89996032593768116"/>
        </patternFill>
      </fill>
    </dxf>
    <dxf>
      <font>
        <b val="0"/>
        <i val="0"/>
        <color rgb="FFFF0000"/>
      </font>
      <fill>
        <patternFill patternType="none">
          <fgColor auto="1"/>
          <bgColor auto="1"/>
        </patternFill>
      </fill>
      <border>
        <left style="thin">
          <color auto="1"/>
        </left>
        <right style="thin">
          <color auto="1"/>
        </right>
        <top style="thin">
          <color auto="1"/>
        </top>
        <bottom style="thin">
          <color auto="1"/>
        </bottom>
      </border>
    </dxf>
    <dxf>
      <font>
        <b val="0"/>
        <i val="0"/>
      </font>
      <fill>
        <patternFill>
          <bgColor theme="3" tint="0.89996032593768116"/>
        </patternFill>
      </fill>
    </dxf>
    <dxf>
      <font>
        <b val="0"/>
        <i val="0"/>
      </font>
      <fill>
        <patternFill>
          <bgColor theme="3" tint="0.89996032593768116"/>
        </patternFill>
      </fill>
    </dxf>
    <dxf>
      <font>
        <b val="0"/>
        <i val="0"/>
      </font>
      <fill>
        <patternFill>
          <bgColor theme="3" tint="0.89996032593768116"/>
        </patternFill>
      </fill>
    </dxf>
    <dxf>
      <font>
        <b val="0"/>
        <i val="0"/>
        <color rgb="FFFF0000"/>
      </font>
      <fill>
        <patternFill patternType="none">
          <fgColor auto="1"/>
          <bgColor auto="1"/>
        </patternFill>
      </fill>
      <border>
        <left style="thin">
          <color auto="1"/>
        </left>
        <right style="thin">
          <color auto="1"/>
        </right>
        <top style="thin">
          <color auto="1"/>
        </top>
        <bottom style="thin">
          <color auto="1"/>
        </bottom>
      </border>
    </dxf>
    <dxf>
      <font>
        <b val="0"/>
        <i val="0"/>
      </font>
      <fill>
        <patternFill>
          <bgColor theme="3" tint="0.89996032593768116"/>
        </patternFill>
      </fill>
    </dxf>
    <dxf>
      <font>
        <b val="0"/>
        <i val="0"/>
        <color rgb="FFFF0000"/>
      </font>
      <fill>
        <patternFill patternType="none">
          <fgColor auto="1"/>
          <bgColor auto="1"/>
        </patternFill>
      </fill>
      <border>
        <left style="thin">
          <color auto="1"/>
        </left>
        <right style="thin">
          <color auto="1"/>
        </right>
        <top style="thin">
          <color auto="1"/>
        </top>
        <bottom style="thin">
          <color auto="1"/>
        </bottom>
      </border>
    </dxf>
    <dxf>
      <font>
        <b val="0"/>
        <i val="0"/>
      </font>
      <fill>
        <patternFill>
          <bgColor theme="3" tint="0.89996032593768116"/>
        </patternFill>
      </fill>
    </dxf>
    <dxf>
      <font>
        <b val="0"/>
        <i val="0"/>
        <color rgb="FFFF0000"/>
      </font>
      <fill>
        <patternFill patternType="none">
          <fgColor auto="1"/>
          <bgColor auto="1"/>
        </patternFill>
      </fill>
      <border>
        <left style="thin">
          <color auto="1"/>
        </left>
        <right style="thin">
          <color auto="1"/>
        </right>
        <top style="thin">
          <color auto="1"/>
        </top>
        <bottom style="thin">
          <color auto="1"/>
        </bottom>
      </border>
    </dxf>
    <dxf>
      <font>
        <b val="0"/>
        <i val="0"/>
        <color rgb="FFFF0000"/>
      </font>
      <fill>
        <patternFill patternType="none">
          <fgColor auto="1"/>
          <bgColor auto="1"/>
        </patternFill>
      </fill>
      <border>
        <left style="thin">
          <color auto="1"/>
        </left>
        <right style="thin">
          <color auto="1"/>
        </right>
        <top style="thin">
          <color auto="1"/>
        </top>
        <bottom style="thin">
          <color auto="1"/>
        </bottom>
      </border>
    </dxf>
    <dxf>
      <font>
        <b val="0"/>
        <i val="0"/>
      </font>
      <fill>
        <patternFill>
          <bgColor theme="3" tint="0.89996032593768116"/>
        </patternFill>
      </fill>
    </dxf>
    <dxf>
      <font>
        <b val="0"/>
        <i val="0"/>
      </font>
      <fill>
        <patternFill>
          <bgColor theme="3" tint="0.89996032593768116"/>
        </patternFill>
      </fill>
    </dxf>
    <dxf>
      <font>
        <b val="0"/>
        <i val="0"/>
        <color rgb="FFFF0000"/>
      </font>
      <fill>
        <patternFill patternType="none">
          <fgColor auto="1"/>
          <bgColor auto="1"/>
        </patternFill>
      </fill>
      <border>
        <left style="thin">
          <color auto="1"/>
        </left>
        <right style="thin">
          <color auto="1"/>
        </right>
        <top style="thin">
          <color auto="1"/>
        </top>
        <bottom style="thin">
          <color auto="1"/>
        </bottom>
      </border>
    </dxf>
    <dxf>
      <font>
        <b val="0"/>
        <i val="0"/>
      </font>
      <fill>
        <patternFill>
          <bgColor theme="3" tint="0.89996032593768116"/>
        </patternFill>
      </fill>
    </dxf>
    <dxf>
      <font>
        <b val="0"/>
        <i val="0"/>
        <color rgb="FFFF0000"/>
      </font>
      <fill>
        <patternFill patternType="none">
          <fgColor auto="1"/>
          <bgColor auto="1"/>
        </patternFill>
      </fill>
      <border>
        <left style="thin">
          <color auto="1"/>
        </left>
        <right style="thin">
          <color auto="1"/>
        </right>
        <top style="thin">
          <color auto="1"/>
        </top>
        <bottom style="thin">
          <color auto="1"/>
        </bottom>
      </border>
    </dxf>
    <dxf>
      <font>
        <b val="0"/>
        <i val="0"/>
        <color rgb="FFFF0000"/>
      </font>
      <fill>
        <patternFill patternType="none">
          <fgColor auto="1"/>
          <bgColor auto="1"/>
        </patternFill>
      </fill>
      <border>
        <left style="thin">
          <color auto="1"/>
        </left>
        <right style="thin">
          <color auto="1"/>
        </right>
        <top style="thin">
          <color auto="1"/>
        </top>
        <bottom style="thin">
          <color auto="1"/>
        </bottom>
      </border>
    </dxf>
    <dxf>
      <font>
        <b val="0"/>
        <i val="0"/>
      </font>
      <fill>
        <patternFill>
          <bgColor theme="3" tint="0.89996032593768116"/>
        </patternFill>
      </fill>
    </dxf>
    <dxf>
      <font>
        <b val="0"/>
        <i val="0"/>
      </font>
      <fill>
        <patternFill>
          <bgColor theme="3" tint="0.89996032593768116"/>
        </patternFill>
      </fill>
    </dxf>
    <dxf>
      <font>
        <b val="0"/>
        <i val="0"/>
        <color rgb="FFFF0000"/>
      </font>
      <fill>
        <patternFill patternType="none">
          <fgColor auto="1"/>
          <bgColor auto="1"/>
        </patternFill>
      </fill>
      <border>
        <left style="thin">
          <color auto="1"/>
        </left>
        <right style="thin">
          <color auto="1"/>
        </right>
        <top style="thin">
          <color auto="1"/>
        </top>
        <bottom style="thin">
          <color auto="1"/>
        </bottom>
      </border>
    </dxf>
    <dxf>
      <font>
        <b val="0"/>
        <i val="0"/>
        <color rgb="FFFF0000"/>
      </font>
      <fill>
        <patternFill patternType="none">
          <fgColor auto="1"/>
          <bgColor auto="1"/>
        </patternFill>
      </fill>
      <border>
        <left style="thin">
          <color auto="1"/>
        </left>
        <right style="thin">
          <color auto="1"/>
        </right>
        <top style="thin">
          <color auto="1"/>
        </top>
        <bottom style="thin">
          <color auto="1"/>
        </bottom>
      </border>
    </dxf>
    <dxf>
      <font>
        <b val="0"/>
        <i val="0"/>
      </font>
      <fill>
        <patternFill>
          <bgColor theme="3" tint="0.89996032593768116"/>
        </patternFill>
      </fill>
    </dxf>
    <dxf>
      <font>
        <b val="0"/>
        <i val="0"/>
        <color rgb="FFFF0000"/>
      </font>
      <fill>
        <patternFill patternType="none">
          <fgColor auto="1"/>
          <bgColor auto="1"/>
        </patternFill>
      </fill>
      <border>
        <left style="thin">
          <color auto="1"/>
        </left>
        <right style="thin">
          <color auto="1"/>
        </right>
        <top style="thin">
          <color auto="1"/>
        </top>
        <bottom style="thin">
          <color auto="1"/>
        </bottom>
      </border>
    </dxf>
    <dxf>
      <font>
        <b val="0"/>
        <i val="0"/>
        <color rgb="FFFF0000"/>
      </font>
      <fill>
        <patternFill patternType="none">
          <fgColor auto="1"/>
          <bgColor auto="1"/>
        </patternFill>
      </fill>
      <border>
        <left style="thin">
          <color auto="1"/>
        </left>
        <right style="thin">
          <color auto="1"/>
        </right>
        <top style="thin">
          <color auto="1"/>
        </top>
        <bottom style="thin">
          <color auto="1"/>
        </bottom>
      </border>
    </dxf>
    <dxf>
      <font>
        <b val="0"/>
        <i val="0"/>
      </font>
      <fill>
        <patternFill>
          <bgColor theme="3" tint="0.89996032593768116"/>
        </patternFill>
      </fill>
    </dxf>
    <dxf>
      <font>
        <b val="0"/>
        <i val="0"/>
      </font>
      <fill>
        <patternFill>
          <bgColor theme="3" tint="0.89996032593768116"/>
        </patternFill>
      </fill>
    </dxf>
    <dxf>
      <font>
        <b val="0"/>
        <i val="0"/>
        <color rgb="FFFF0000"/>
      </font>
      <fill>
        <patternFill patternType="none">
          <fgColor auto="1"/>
          <bgColor auto="1"/>
        </patternFill>
      </fill>
      <border>
        <left style="thin">
          <color auto="1"/>
        </left>
        <right style="thin">
          <color auto="1"/>
        </right>
        <top style="thin">
          <color auto="1"/>
        </top>
        <bottom style="thin">
          <color auto="1"/>
        </bottom>
      </border>
    </dxf>
    <dxf>
      <font>
        <b val="0"/>
        <i val="0"/>
      </font>
      <fill>
        <patternFill>
          <bgColor theme="3" tint="0.89996032593768116"/>
        </patternFill>
      </fill>
    </dxf>
    <dxf>
      <font>
        <b val="0"/>
        <i val="0"/>
      </font>
      <fill>
        <patternFill>
          <bgColor theme="3" tint="0.89996032593768116"/>
        </patternFill>
      </fill>
    </dxf>
    <dxf>
      <font>
        <b val="0"/>
        <i val="0"/>
        <color rgb="FFFF0000"/>
      </font>
      <fill>
        <patternFill patternType="none">
          <fgColor auto="1"/>
          <bgColor auto="1"/>
        </patternFill>
      </fill>
      <border>
        <left style="thin">
          <color auto="1"/>
        </left>
        <right style="thin">
          <color auto="1"/>
        </right>
        <top style="thin">
          <color auto="1"/>
        </top>
        <bottom style="thin">
          <color auto="1"/>
        </bottom>
      </border>
    </dxf>
    <dxf>
      <font>
        <b val="0"/>
        <i val="0"/>
      </font>
      <fill>
        <patternFill>
          <bgColor theme="3" tint="0.89996032593768116"/>
        </patternFill>
      </fill>
    </dxf>
    <dxf>
      <font>
        <b val="0"/>
        <i val="0"/>
        <color rgb="FFFF0000"/>
      </font>
      <fill>
        <patternFill patternType="none">
          <fgColor auto="1"/>
          <bgColor auto="1"/>
        </patternFill>
      </fill>
      <border>
        <left style="thin">
          <color auto="1"/>
        </left>
        <right style="thin">
          <color auto="1"/>
        </right>
        <top style="thin">
          <color auto="1"/>
        </top>
        <bottom style="thin">
          <color auto="1"/>
        </bottom>
      </border>
    </dxf>
    <dxf>
      <font>
        <b val="0"/>
        <i val="0"/>
      </font>
      <fill>
        <patternFill>
          <bgColor theme="3" tint="0.89996032593768116"/>
        </patternFill>
      </fill>
    </dxf>
    <dxf>
      <font>
        <b val="0"/>
        <i val="0"/>
      </font>
      <fill>
        <patternFill>
          <bgColor theme="3" tint="0.89996032593768116"/>
        </patternFill>
      </fill>
    </dxf>
    <dxf>
      <font>
        <b val="0"/>
        <i val="0"/>
        <color rgb="FFFF0000"/>
      </font>
      <fill>
        <patternFill patternType="none">
          <fgColor auto="1"/>
          <bgColor auto="1"/>
        </patternFill>
      </fill>
      <border>
        <left style="thin">
          <color auto="1"/>
        </left>
        <right style="thin">
          <color auto="1"/>
        </right>
        <top style="thin">
          <color auto="1"/>
        </top>
        <bottom style="thin">
          <color auto="1"/>
        </bottom>
      </border>
    </dxf>
    <dxf>
      <font>
        <b val="0"/>
        <i val="0"/>
        <color rgb="FFFF0000"/>
      </font>
      <fill>
        <patternFill patternType="none">
          <fgColor auto="1"/>
          <bgColor auto="1"/>
        </patternFill>
      </fill>
      <border>
        <left style="thin">
          <color auto="1"/>
        </left>
        <right style="thin">
          <color auto="1"/>
        </right>
        <top style="thin">
          <color auto="1"/>
        </top>
        <bottom style="thin">
          <color auto="1"/>
        </bottom>
      </border>
    </dxf>
    <dxf>
      <font>
        <b val="0"/>
        <i val="0"/>
      </font>
      <fill>
        <patternFill>
          <bgColor theme="3" tint="0.89996032593768116"/>
        </patternFill>
      </fill>
    </dxf>
    <dxf>
      <font>
        <b val="0"/>
        <i val="0"/>
        <color rgb="FFFF0000"/>
      </font>
      <fill>
        <patternFill patternType="none">
          <fgColor auto="1"/>
          <bgColor auto="1"/>
        </patternFill>
      </fill>
      <border>
        <left style="thin">
          <color auto="1"/>
        </left>
        <right style="thin">
          <color auto="1"/>
        </right>
        <top style="thin">
          <color auto="1"/>
        </top>
        <bottom style="thin">
          <color auto="1"/>
        </bottom>
      </border>
    </dxf>
    <dxf>
      <font>
        <b val="0"/>
        <i val="0"/>
      </font>
      <fill>
        <patternFill>
          <bgColor theme="3" tint="0.89996032593768116"/>
        </patternFill>
      </fill>
    </dxf>
    <dxf>
      <font>
        <b val="0"/>
        <i val="0"/>
      </font>
      <fill>
        <patternFill>
          <bgColor theme="3" tint="0.89996032593768116"/>
        </patternFill>
      </fill>
    </dxf>
    <dxf>
      <font>
        <b val="0"/>
        <i val="0"/>
      </font>
      <fill>
        <patternFill>
          <bgColor theme="3" tint="0.89996032593768116"/>
        </patternFill>
      </fill>
    </dxf>
    <dxf>
      <font>
        <b val="0"/>
        <i val="0"/>
      </font>
      <fill>
        <patternFill>
          <bgColor theme="3" tint="0.89996032593768116"/>
        </patternFill>
      </fill>
    </dxf>
    <dxf>
      <fill>
        <patternFill>
          <bgColor rgb="FFFFC000"/>
        </patternFill>
      </fill>
    </dxf>
    <dxf>
      <font>
        <b val="0"/>
        <i val="0"/>
        <color rgb="FFFF0000"/>
      </font>
      <fill>
        <patternFill patternType="none">
          <fgColor auto="1"/>
          <bgColor auto="1"/>
        </patternFill>
      </fill>
      <border>
        <left style="thin">
          <color auto="1"/>
        </left>
        <right style="thin">
          <color auto="1"/>
        </right>
        <top style="thin">
          <color auto="1"/>
        </top>
        <bottom style="thin">
          <color auto="1"/>
        </bottom>
      </border>
    </dxf>
    <dxf>
      <font>
        <b val="0"/>
        <i val="0"/>
        <color rgb="FFFF0000"/>
      </font>
      <fill>
        <patternFill patternType="none">
          <fgColor auto="1"/>
          <bgColor auto="1"/>
        </patternFill>
      </fill>
      <border>
        <left style="thin">
          <color auto="1"/>
        </left>
        <right style="thin">
          <color auto="1"/>
        </right>
        <top style="thin">
          <color auto="1"/>
        </top>
        <bottom style="thin">
          <color auto="1"/>
        </bottom>
      </border>
    </dxf>
    <dxf>
      <font>
        <b val="0"/>
        <i val="0"/>
      </font>
      <fill>
        <patternFill>
          <bgColor theme="3" tint="0.89996032593768116"/>
        </patternFill>
      </fill>
    </dxf>
    <dxf>
      <font>
        <b val="0"/>
        <i val="0"/>
      </font>
      <fill>
        <patternFill>
          <bgColor theme="3" tint="0.89996032593768116"/>
        </patternFill>
      </fill>
    </dxf>
    <dxf>
      <font>
        <b val="0"/>
        <i val="0"/>
      </font>
      <fill>
        <patternFill>
          <bgColor theme="3" tint="0.89996032593768116"/>
        </patternFill>
      </fill>
    </dxf>
    <dxf>
      <font>
        <b val="0"/>
        <i val="0"/>
      </font>
      <fill>
        <patternFill>
          <bgColor theme="3" tint="0.89996032593768116"/>
        </patternFill>
      </fill>
    </dxf>
    <dxf>
      <font>
        <b val="0"/>
        <i val="0"/>
      </font>
      <fill>
        <patternFill>
          <bgColor theme="3" tint="0.89996032593768116"/>
        </patternFill>
      </fill>
    </dxf>
    <dxf>
      <font>
        <b val="0"/>
        <i val="0"/>
      </font>
      <fill>
        <patternFill>
          <bgColor theme="3" tint="0.89996032593768116"/>
        </patternFill>
      </fill>
    </dxf>
    <dxf>
      <fill>
        <patternFill>
          <bgColor rgb="FFFFC000"/>
        </patternFill>
      </fill>
    </dxf>
    <dxf>
      <fill>
        <patternFill>
          <bgColor rgb="FFFF7C80"/>
        </patternFill>
      </fill>
    </dxf>
    <dxf>
      <font>
        <b/>
        <i val="0"/>
        <color rgb="FFFF0000"/>
      </font>
    </dxf>
    <dxf>
      <fill>
        <patternFill patternType="none">
          <bgColor auto="1"/>
        </patternFill>
      </fill>
    </dxf>
    <dxf>
      <fill>
        <patternFill>
          <bgColor rgb="FFFFFF00"/>
        </patternFill>
      </fill>
    </dxf>
    <dxf>
      <font>
        <b/>
        <i val="0"/>
        <color rgb="FFFF0000"/>
      </font>
    </dxf>
    <dxf>
      <fill>
        <patternFill>
          <bgColor rgb="FFFF7C80"/>
        </patternFill>
      </fill>
    </dxf>
    <dxf>
      <fill>
        <patternFill>
          <bgColor rgb="FFFFC000"/>
        </patternFill>
      </fill>
    </dxf>
    <dxf>
      <fill>
        <patternFill>
          <bgColor rgb="FFFFFF00"/>
        </patternFill>
      </fill>
    </dxf>
    <dxf>
      <fill>
        <patternFill patternType="none">
          <bgColor auto="1"/>
        </patternFill>
      </fill>
    </dxf>
    <dxf>
      <font>
        <b/>
        <i val="0"/>
        <color rgb="FFFF0000"/>
      </font>
    </dxf>
    <dxf>
      <fill>
        <patternFill patternType="none">
          <bgColor auto="1"/>
        </patternFill>
      </fill>
    </dxf>
    <dxf>
      <fill>
        <patternFill>
          <bgColor rgb="FFFF7C80"/>
        </patternFill>
      </fill>
    </dxf>
    <dxf>
      <fill>
        <patternFill>
          <bgColor rgb="FFFFC000"/>
        </patternFill>
      </fill>
    </dxf>
    <dxf>
      <fill>
        <patternFill>
          <bgColor rgb="FFFFFF00"/>
        </patternFill>
      </fill>
    </dxf>
    <dxf>
      <font>
        <b val="0"/>
        <i val="0"/>
      </font>
      <fill>
        <patternFill>
          <bgColor theme="3" tint="0.89996032593768116"/>
        </patternFill>
      </fill>
    </dxf>
    <dxf>
      <font>
        <b val="0"/>
        <i val="0"/>
        <color rgb="FFFF0000"/>
      </font>
      <fill>
        <patternFill patternType="none">
          <fgColor auto="1"/>
          <bgColor auto="1"/>
        </patternFill>
      </fill>
      <border>
        <left style="thin">
          <color auto="1"/>
        </left>
        <right style="thin">
          <color auto="1"/>
        </right>
        <top style="thin">
          <color auto="1"/>
        </top>
        <bottom style="thin">
          <color auto="1"/>
        </bottom>
      </border>
    </dxf>
    <dxf>
      <font>
        <b/>
        <i val="0"/>
        <color rgb="FFFF0000"/>
      </font>
    </dxf>
    <dxf>
      <fill>
        <patternFill patternType="none">
          <bgColor auto="1"/>
        </patternFill>
      </fill>
    </dxf>
    <dxf>
      <fill>
        <patternFill>
          <bgColor rgb="FFFFFF00"/>
        </patternFill>
      </fill>
    </dxf>
    <dxf>
      <fill>
        <patternFill>
          <bgColor rgb="FFFFC000"/>
        </patternFill>
      </fill>
    </dxf>
    <dxf>
      <fill>
        <patternFill>
          <bgColor rgb="FFFF7C80"/>
        </patternFill>
      </fill>
    </dxf>
    <dxf>
      <font>
        <b/>
        <i val="0"/>
        <color rgb="FFFF0000"/>
      </font>
    </dxf>
    <dxf>
      <fill>
        <patternFill patternType="none">
          <bgColor auto="1"/>
        </patternFill>
      </fill>
    </dxf>
    <dxf>
      <font>
        <b val="0"/>
        <i val="0"/>
      </font>
      <fill>
        <patternFill>
          <bgColor theme="3" tint="0.89996032593768116"/>
        </patternFill>
      </fill>
    </dxf>
    <dxf>
      <fill>
        <patternFill patternType="none">
          <bgColor auto="1"/>
        </patternFill>
      </fill>
    </dxf>
    <dxf>
      <font>
        <b val="0"/>
        <i val="0"/>
        <color rgb="FFFF0000"/>
      </font>
      <fill>
        <patternFill patternType="none">
          <fgColor auto="1"/>
          <bgColor auto="1"/>
        </patternFill>
      </fill>
      <border>
        <left style="thin">
          <color auto="1"/>
        </left>
        <right style="thin">
          <color auto="1"/>
        </right>
        <top style="thin">
          <color auto="1"/>
        </top>
        <bottom style="thin">
          <color auto="1"/>
        </bottom>
      </border>
    </dxf>
    <dxf>
      <fill>
        <patternFill>
          <bgColor rgb="FFFFFF00"/>
        </patternFill>
      </fill>
    </dxf>
    <dxf>
      <fill>
        <patternFill>
          <bgColor rgb="FFFFC000"/>
        </patternFill>
      </fill>
    </dxf>
    <dxf>
      <fill>
        <patternFill>
          <bgColor rgb="FFFF7C80"/>
        </patternFill>
      </fill>
    </dxf>
    <dxf>
      <fill>
        <patternFill>
          <bgColor rgb="FFFFC000"/>
        </patternFill>
      </fill>
    </dxf>
    <dxf>
      <fill>
        <patternFill>
          <bgColor rgb="FFFF7C80"/>
        </patternFill>
      </fill>
    </dxf>
    <dxf>
      <font>
        <b/>
        <i val="0"/>
        <color rgb="FFFF0000"/>
      </font>
    </dxf>
    <dxf>
      <fill>
        <patternFill>
          <bgColor rgb="FFFFFF00"/>
        </patternFill>
      </fill>
    </dxf>
    <dxf>
      <fill>
        <patternFill>
          <bgColor rgb="FFFFC000"/>
        </patternFill>
      </fill>
    </dxf>
    <dxf>
      <fill>
        <patternFill>
          <bgColor rgb="FFFF7C80"/>
        </patternFill>
      </fill>
    </dxf>
    <dxf>
      <fill>
        <patternFill patternType="none">
          <bgColor auto="1"/>
        </patternFill>
      </fill>
    </dxf>
    <dxf>
      <fill>
        <patternFill>
          <bgColor rgb="FFFFFF00"/>
        </patternFill>
      </fill>
    </dxf>
    <dxf>
      <fill>
        <patternFill patternType="none">
          <bgColor auto="1"/>
        </patternFill>
      </fill>
    </dxf>
    <dxf>
      <font>
        <b/>
        <i val="0"/>
        <color rgb="FFFF0000"/>
      </font>
    </dxf>
    <dxf>
      <fill>
        <patternFill>
          <bgColor rgb="FFFFC000"/>
        </patternFill>
      </fill>
    </dxf>
    <dxf>
      <fill>
        <patternFill>
          <bgColor rgb="FFFFFF00"/>
        </patternFill>
      </fill>
    </dxf>
    <dxf>
      <font>
        <b val="0"/>
        <i val="0"/>
      </font>
      <fill>
        <patternFill>
          <bgColor theme="3" tint="0.89996032593768116"/>
        </patternFill>
      </fill>
    </dxf>
    <dxf>
      <font>
        <b val="0"/>
        <i val="0"/>
        <color rgb="FFFF0000"/>
      </font>
      <fill>
        <patternFill patternType="none">
          <fgColor auto="1"/>
          <bgColor auto="1"/>
        </patternFill>
      </fill>
      <border>
        <left style="thin">
          <color auto="1"/>
        </left>
        <right style="thin">
          <color auto="1"/>
        </right>
        <top style="thin">
          <color auto="1"/>
        </top>
        <bottom style="thin">
          <color auto="1"/>
        </bottom>
      </border>
    </dxf>
    <dxf>
      <fill>
        <patternFill>
          <bgColor rgb="FFFFC000"/>
        </patternFill>
      </fill>
    </dxf>
    <dxf>
      <fill>
        <patternFill>
          <bgColor rgb="FFFFFF00"/>
        </patternFill>
      </fill>
    </dxf>
    <dxf>
      <font>
        <b val="0"/>
        <i val="0"/>
      </font>
      <fill>
        <patternFill>
          <bgColor theme="3" tint="0.89996032593768116"/>
        </patternFill>
      </fill>
    </dxf>
    <dxf>
      <fill>
        <patternFill>
          <bgColor rgb="FFFFFF00"/>
        </patternFill>
      </fill>
    </dxf>
    <dxf>
      <font>
        <b val="0"/>
        <i val="0"/>
        <color rgb="FFFF0000"/>
      </font>
      <fill>
        <patternFill patternType="none">
          <fgColor auto="1"/>
          <bgColor auto="1"/>
        </patternFill>
      </fill>
      <border>
        <left style="thin">
          <color auto="1"/>
        </left>
        <right style="thin">
          <color auto="1"/>
        </right>
        <top style="thin">
          <color auto="1"/>
        </top>
        <bottom style="thin">
          <color auto="1"/>
        </bottom>
      </border>
    </dxf>
    <dxf>
      <font>
        <b val="0"/>
        <i val="0"/>
      </font>
      <fill>
        <patternFill>
          <bgColor theme="3" tint="0.89996032593768116"/>
        </patternFill>
      </fill>
    </dxf>
    <dxf>
      <fill>
        <patternFill patternType="none">
          <bgColor auto="1"/>
        </patternFill>
      </fill>
    </dxf>
    <dxf>
      <font>
        <b/>
        <i val="0"/>
        <color rgb="FFFF0000"/>
      </font>
    </dxf>
    <dxf>
      <fill>
        <patternFill>
          <bgColor rgb="FFFF7C80"/>
        </patternFill>
      </fill>
    </dxf>
    <dxf>
      <fill>
        <patternFill>
          <bgColor rgb="FFFFC000"/>
        </patternFill>
      </fill>
    </dxf>
    <dxf>
      <font>
        <b val="0"/>
        <i val="0"/>
      </font>
      <fill>
        <patternFill>
          <bgColor rgb="FFFFFF00"/>
        </patternFill>
      </fill>
    </dxf>
    <dxf>
      <font>
        <b val="0"/>
        <i val="0"/>
      </font>
      <fill>
        <patternFill>
          <bgColor rgb="FFFFFF00"/>
        </patternFill>
      </fill>
    </dxf>
    <dxf>
      <font>
        <b/>
        <i val="0"/>
        <color rgb="FFFF0000"/>
      </font>
    </dxf>
    <dxf>
      <fill>
        <patternFill>
          <bgColor rgb="FFFFC000"/>
        </patternFill>
      </fill>
    </dxf>
    <dxf>
      <fill>
        <patternFill>
          <bgColor rgb="FFFF7C80"/>
        </patternFill>
      </fill>
    </dxf>
    <dxf>
      <fill>
        <patternFill>
          <bgColor rgb="FFFFFF00"/>
        </patternFill>
      </fill>
    </dxf>
    <dxf>
      <fill>
        <patternFill patternType="none">
          <bgColor auto="1"/>
        </patternFill>
      </fill>
    </dxf>
    <dxf>
      <fill>
        <patternFill>
          <bgColor rgb="FFFFC000"/>
        </patternFill>
      </fill>
    </dxf>
    <dxf>
      <fill>
        <patternFill>
          <bgColor rgb="FFFFFF00"/>
        </patternFill>
      </fill>
    </dxf>
    <dxf>
      <fill>
        <patternFill>
          <bgColor rgb="FFFF7C80"/>
        </patternFill>
      </fill>
    </dxf>
    <dxf>
      <font>
        <b/>
        <i val="0"/>
        <color rgb="FFFF0000"/>
      </font>
    </dxf>
    <dxf>
      <fill>
        <patternFill patternType="none">
          <bgColor auto="1"/>
        </patternFill>
      </fill>
    </dxf>
    <dxf>
      <font>
        <b val="0"/>
        <i val="0"/>
        <color rgb="FFFF0000"/>
      </font>
      <fill>
        <patternFill patternType="none">
          <fgColor auto="1"/>
          <bgColor auto="1"/>
        </patternFill>
      </fill>
      <border>
        <left style="thin">
          <color auto="1"/>
        </left>
        <right style="thin">
          <color auto="1"/>
        </right>
        <top style="thin">
          <color auto="1"/>
        </top>
        <bottom style="thin">
          <color auto="1"/>
        </bottom>
      </border>
    </dxf>
    <dxf>
      <font>
        <b val="0"/>
        <i val="0"/>
      </font>
      <fill>
        <patternFill>
          <bgColor theme="3" tint="0.89996032593768116"/>
        </patternFill>
      </fill>
    </dxf>
    <dxf>
      <fill>
        <patternFill>
          <bgColor rgb="FFFFFF00"/>
        </patternFill>
      </fill>
    </dxf>
    <dxf>
      <fill>
        <patternFill>
          <bgColor rgb="FFFFC000"/>
        </patternFill>
      </fill>
    </dxf>
    <dxf>
      <font>
        <b/>
        <i val="0"/>
        <color rgb="FFFF0000"/>
      </font>
    </dxf>
    <dxf>
      <fill>
        <patternFill>
          <bgColor rgb="FFFF7C80"/>
        </patternFill>
      </fill>
    </dxf>
    <dxf>
      <font>
        <b val="0"/>
        <i val="0"/>
        <color rgb="FFFF0000"/>
      </font>
      <fill>
        <patternFill patternType="none">
          <fgColor auto="1"/>
          <bgColor auto="1"/>
        </patternFill>
      </fill>
      <border>
        <left style="thin">
          <color auto="1"/>
        </left>
        <right style="thin">
          <color auto="1"/>
        </right>
        <top style="thin">
          <color auto="1"/>
        </top>
        <bottom style="thin">
          <color auto="1"/>
        </bottom>
      </border>
    </dxf>
    <dxf>
      <font>
        <b val="0"/>
        <i val="0"/>
      </font>
      <fill>
        <patternFill>
          <bgColor theme="3" tint="0.89996032593768116"/>
        </patternFill>
      </fill>
    </dxf>
    <dxf>
      <font>
        <b/>
        <i val="0"/>
        <color rgb="FFFF0000"/>
      </font>
    </dxf>
    <dxf>
      <fill>
        <patternFill>
          <bgColor rgb="FFFF7C80"/>
        </patternFill>
      </fill>
    </dxf>
    <dxf>
      <fill>
        <patternFill>
          <bgColor rgb="FFFFC000"/>
        </patternFill>
      </fill>
    </dxf>
    <dxf>
      <fill>
        <patternFill patternType="none">
          <bgColor auto="1"/>
        </patternFill>
      </fill>
    </dxf>
    <dxf>
      <fill>
        <patternFill>
          <bgColor rgb="FFFF7C80"/>
        </patternFill>
      </fill>
    </dxf>
    <dxf>
      <fill>
        <patternFill>
          <bgColor rgb="FFFFC000"/>
        </patternFill>
      </fill>
    </dxf>
    <dxf>
      <fill>
        <patternFill>
          <bgColor rgb="FFFFFF00"/>
        </patternFill>
      </fill>
    </dxf>
    <dxf>
      <font>
        <b/>
        <i val="0"/>
        <color rgb="FFFF0000"/>
      </font>
    </dxf>
    <dxf>
      <fill>
        <patternFill>
          <bgColor rgb="FFFFFF00"/>
        </patternFill>
      </fill>
    </dxf>
    <dxf>
      <fill>
        <patternFill patternType="none">
          <bgColor auto="1"/>
        </patternFill>
      </fill>
    </dxf>
    <dxf>
      <fill>
        <patternFill patternType="none">
          <bgColor auto="1"/>
        </patternFill>
      </fill>
    </dxf>
    <dxf>
      <font>
        <b/>
        <i val="0"/>
        <color rgb="FFFF0000"/>
      </font>
    </dxf>
    <dxf>
      <fill>
        <patternFill>
          <bgColor rgb="FFFF7C80"/>
        </patternFill>
      </fill>
    </dxf>
    <dxf>
      <fill>
        <patternFill>
          <bgColor rgb="FFFFFF00"/>
        </patternFill>
      </fill>
    </dxf>
    <dxf>
      <fill>
        <patternFill>
          <bgColor rgb="FFFFC000"/>
        </patternFill>
      </fill>
    </dxf>
    <dxf>
      <font>
        <b val="0"/>
        <i val="0"/>
      </font>
      <fill>
        <patternFill>
          <bgColor theme="3" tint="0.89996032593768116"/>
        </patternFill>
      </fill>
    </dxf>
    <dxf>
      <font>
        <b val="0"/>
        <i val="0"/>
        <color rgb="FFFF0000"/>
      </font>
      <fill>
        <patternFill patternType="none">
          <fgColor auto="1"/>
          <bgColor auto="1"/>
        </patternFill>
      </fill>
      <border>
        <left style="thin">
          <color auto="1"/>
        </left>
        <right style="thin">
          <color auto="1"/>
        </right>
        <top style="thin">
          <color auto="1"/>
        </top>
        <bottom style="thin">
          <color auto="1"/>
        </bottom>
      </border>
    </dxf>
    <dxf>
      <font>
        <b/>
        <i val="0"/>
        <color rgb="FFFF0000"/>
      </font>
    </dxf>
    <dxf>
      <fill>
        <patternFill>
          <bgColor rgb="FFFF7C80"/>
        </patternFill>
      </fill>
    </dxf>
    <dxf>
      <fill>
        <patternFill patternType="none">
          <bgColor auto="1"/>
        </patternFill>
      </fill>
    </dxf>
    <dxf>
      <font>
        <b/>
        <i val="0"/>
        <color rgb="FFFF0000"/>
      </font>
    </dxf>
    <dxf>
      <fill>
        <patternFill>
          <bgColor rgb="FFFF7C80"/>
        </patternFill>
      </fill>
    </dxf>
    <dxf>
      <fill>
        <patternFill>
          <bgColor rgb="FFFFC000"/>
        </patternFill>
      </fill>
    </dxf>
    <dxf>
      <fill>
        <patternFill>
          <bgColor rgb="FFFFFF00"/>
        </patternFill>
      </fill>
    </dxf>
    <dxf>
      <font>
        <b val="0"/>
        <i val="0"/>
        <color rgb="FFFF0000"/>
      </font>
      <fill>
        <patternFill patternType="none">
          <fgColor auto="1"/>
          <bgColor auto="1"/>
        </patternFill>
      </fill>
      <border>
        <left style="thin">
          <color auto="1"/>
        </left>
        <right style="thin">
          <color auto="1"/>
        </right>
        <top style="thin">
          <color auto="1"/>
        </top>
        <bottom style="thin">
          <color auto="1"/>
        </bottom>
      </border>
    </dxf>
    <dxf>
      <fill>
        <patternFill patternType="none">
          <bgColor auto="1"/>
        </patternFill>
      </fill>
    </dxf>
    <dxf>
      <font>
        <b/>
        <i val="0"/>
        <color rgb="FFFF0000"/>
      </font>
    </dxf>
    <dxf>
      <fill>
        <patternFill patternType="none">
          <bgColor auto="1"/>
        </patternFill>
      </fill>
    </dxf>
    <dxf>
      <fill>
        <patternFill>
          <bgColor rgb="FFFFFF00"/>
        </patternFill>
      </fill>
    </dxf>
    <dxf>
      <fill>
        <patternFill>
          <bgColor rgb="FFFFC000"/>
        </patternFill>
      </fill>
    </dxf>
    <dxf>
      <fill>
        <patternFill>
          <bgColor rgb="FFFF7C80"/>
        </patternFill>
      </fill>
    </dxf>
    <dxf>
      <font>
        <b val="0"/>
        <i val="0"/>
      </font>
      <fill>
        <patternFill>
          <bgColor rgb="FFFFFF00"/>
        </patternFill>
      </fill>
    </dxf>
    <dxf>
      <font>
        <b val="0"/>
        <i val="0"/>
      </font>
      <fill>
        <patternFill>
          <bgColor theme="3" tint="0.89996032593768116"/>
        </patternFill>
      </fill>
    </dxf>
    <dxf>
      <font>
        <b val="0"/>
        <i val="0"/>
        <color rgb="FFFF0000"/>
      </font>
      <fill>
        <patternFill patternType="none">
          <fgColor auto="1"/>
          <bgColor auto="1"/>
        </patternFill>
      </fill>
      <border>
        <left style="thin">
          <color auto="1"/>
        </left>
        <right style="thin">
          <color auto="1"/>
        </right>
        <top style="thin">
          <color auto="1"/>
        </top>
        <bottom style="thin">
          <color auto="1"/>
        </bottom>
      </border>
    </dxf>
    <dxf>
      <fill>
        <patternFill patternType="none">
          <bgColor auto="1"/>
        </patternFill>
      </fill>
    </dxf>
    <dxf>
      <fill>
        <patternFill>
          <bgColor rgb="FFFFFF00"/>
        </patternFill>
      </fill>
    </dxf>
    <dxf>
      <fill>
        <patternFill>
          <bgColor rgb="FFFFC000"/>
        </patternFill>
      </fill>
    </dxf>
    <dxf>
      <fill>
        <patternFill>
          <bgColor rgb="FFFF7C80"/>
        </patternFill>
      </fill>
    </dxf>
    <dxf>
      <font>
        <b/>
        <i val="0"/>
        <color rgb="FFFF0000"/>
      </font>
    </dxf>
    <dxf>
      <font>
        <b/>
        <i val="0"/>
        <color rgb="FFFF0000"/>
      </font>
    </dxf>
    <dxf>
      <fill>
        <patternFill>
          <bgColor rgb="FFFFFF00"/>
        </patternFill>
      </fill>
    </dxf>
    <dxf>
      <fill>
        <patternFill>
          <bgColor rgb="FFFF7C80"/>
        </patternFill>
      </fill>
    </dxf>
    <dxf>
      <fill>
        <patternFill patternType="none">
          <bgColor auto="1"/>
        </patternFill>
      </fill>
    </dxf>
    <dxf>
      <fill>
        <patternFill>
          <bgColor rgb="FFFFC000"/>
        </patternFill>
      </fill>
    </dxf>
    <dxf>
      <fill>
        <patternFill>
          <bgColor rgb="FFFFFF00"/>
        </patternFill>
      </fill>
    </dxf>
    <dxf>
      <fill>
        <patternFill>
          <bgColor rgb="FFFFC000"/>
        </patternFill>
      </fill>
    </dxf>
    <dxf>
      <fill>
        <patternFill>
          <bgColor rgb="FFFF7C80"/>
        </patternFill>
      </fill>
    </dxf>
    <dxf>
      <fill>
        <patternFill patternType="none">
          <bgColor auto="1"/>
        </patternFill>
      </fill>
    </dxf>
    <dxf>
      <font>
        <b/>
        <i val="0"/>
        <color rgb="FFFF0000"/>
      </font>
    </dxf>
    <dxf>
      <font>
        <b/>
        <i val="0"/>
        <color rgb="FFFF0000"/>
      </font>
    </dxf>
    <dxf>
      <fill>
        <patternFill patternType="none">
          <bgColor auto="1"/>
        </patternFill>
      </fill>
    </dxf>
    <dxf>
      <fill>
        <patternFill>
          <bgColor rgb="FFFF7C80"/>
        </patternFill>
      </fill>
    </dxf>
    <dxf>
      <fill>
        <patternFill>
          <bgColor rgb="FFFFFF00"/>
        </patternFill>
      </fill>
    </dxf>
    <dxf>
      <fill>
        <patternFill>
          <bgColor rgb="FFFFC000"/>
        </patternFill>
      </fill>
    </dxf>
    <dxf>
      <fill>
        <patternFill>
          <bgColor rgb="FFFFFF00"/>
        </patternFill>
      </fill>
    </dxf>
    <dxf>
      <fill>
        <patternFill>
          <bgColor rgb="FFFFC000"/>
        </patternFill>
      </fill>
    </dxf>
    <dxf>
      <fill>
        <patternFill>
          <bgColor rgb="FFFF7C80"/>
        </patternFill>
      </fill>
    </dxf>
    <dxf>
      <fill>
        <patternFill patternType="none">
          <bgColor auto="1"/>
        </patternFill>
      </fill>
    </dxf>
    <dxf>
      <font>
        <b/>
        <i val="0"/>
        <color rgb="FFFF0000"/>
      </font>
    </dxf>
    <dxf>
      <fill>
        <patternFill patternType="none">
          <bgColor auto="1"/>
        </patternFill>
      </fill>
    </dxf>
    <dxf>
      <fill>
        <patternFill>
          <bgColor rgb="FFFF7C80"/>
        </patternFill>
      </fill>
    </dxf>
    <dxf>
      <fill>
        <patternFill>
          <bgColor rgb="FFFFC000"/>
        </patternFill>
      </fill>
    </dxf>
    <dxf>
      <fill>
        <patternFill>
          <bgColor rgb="FFFFFF00"/>
        </patternFill>
      </fill>
    </dxf>
    <dxf>
      <font>
        <b/>
        <i val="0"/>
        <color rgb="FFFF0000"/>
      </font>
    </dxf>
    <dxf>
      <fill>
        <patternFill>
          <bgColor rgb="FFFFC000"/>
        </patternFill>
      </fill>
    </dxf>
    <dxf>
      <fill>
        <patternFill>
          <bgColor rgb="FFFF7C80"/>
        </patternFill>
      </fill>
    </dxf>
    <dxf>
      <font>
        <b/>
        <i val="0"/>
        <color rgb="FFFF0000"/>
      </font>
    </dxf>
    <dxf>
      <fill>
        <patternFill patternType="none">
          <bgColor auto="1"/>
        </patternFill>
      </fill>
    </dxf>
    <dxf>
      <font>
        <b val="0"/>
        <i val="0"/>
      </font>
      <fill>
        <patternFill>
          <bgColor rgb="FFFFFF00"/>
        </patternFill>
      </fill>
    </dxf>
    <dxf>
      <font>
        <b val="0"/>
        <i val="0"/>
      </font>
      <fill>
        <patternFill>
          <bgColor theme="3" tint="0.89996032593768116"/>
        </patternFill>
      </fill>
    </dxf>
    <dxf>
      <font>
        <b val="0"/>
        <i val="0"/>
        <color rgb="FFFF0000"/>
      </font>
      <fill>
        <patternFill patternType="none">
          <fgColor auto="1"/>
          <bgColor auto="1"/>
        </patternFill>
      </fill>
      <border>
        <left style="thin">
          <color auto="1"/>
        </left>
        <right style="thin">
          <color auto="1"/>
        </right>
        <top style="thin">
          <color auto="1"/>
        </top>
        <bottom style="thin">
          <color auto="1"/>
        </bottom>
      </border>
    </dxf>
    <dxf>
      <fill>
        <patternFill>
          <bgColor rgb="FFFFFF00"/>
        </patternFill>
      </fill>
    </dxf>
    <dxf>
      <fill>
        <patternFill>
          <bgColor rgb="FFFFC000"/>
        </patternFill>
      </fill>
    </dxf>
    <dxf>
      <fill>
        <patternFill>
          <bgColor rgb="FFFFFF00"/>
        </patternFill>
      </fill>
    </dxf>
    <dxf>
      <fill>
        <patternFill patternType="none">
          <bgColor auto="1"/>
        </patternFill>
      </fill>
    </dxf>
    <dxf>
      <font>
        <b/>
        <i val="0"/>
        <color rgb="FFFF0000"/>
      </font>
    </dxf>
    <dxf>
      <fill>
        <patternFill>
          <bgColor rgb="FFFF7C80"/>
        </patternFill>
      </fill>
    </dxf>
    <dxf>
      <fill>
        <patternFill patternType="none">
          <bgColor auto="1"/>
        </patternFill>
      </fill>
    </dxf>
    <dxf>
      <fill>
        <patternFill>
          <bgColor rgb="FFFFFF00"/>
        </patternFill>
      </fill>
    </dxf>
    <dxf>
      <fill>
        <patternFill>
          <bgColor rgb="FFFFC000"/>
        </patternFill>
      </fill>
    </dxf>
    <dxf>
      <fill>
        <patternFill>
          <bgColor rgb="FFFF7C80"/>
        </patternFill>
      </fill>
    </dxf>
    <dxf>
      <font>
        <b/>
        <i val="0"/>
        <color rgb="FFFF0000"/>
      </font>
    </dxf>
    <dxf>
      <fill>
        <patternFill patternType="none">
          <bgColor auto="1"/>
        </patternFill>
      </fill>
    </dxf>
    <dxf>
      <font>
        <b/>
        <i val="0"/>
        <color rgb="FFFF0000"/>
      </font>
    </dxf>
    <dxf>
      <fill>
        <patternFill>
          <bgColor rgb="FFFF7C80"/>
        </patternFill>
      </fill>
    </dxf>
    <dxf>
      <fill>
        <patternFill>
          <bgColor rgb="FFFFC000"/>
        </patternFill>
      </fill>
    </dxf>
    <dxf>
      <fill>
        <patternFill>
          <bgColor rgb="FFFFFF00"/>
        </patternFill>
      </fill>
    </dxf>
    <dxf>
      <fill>
        <patternFill patternType="none">
          <bgColor auto="1"/>
        </patternFill>
      </fill>
    </dxf>
    <dxf>
      <font>
        <b/>
        <i val="0"/>
        <color rgb="FFFF0000"/>
      </font>
    </dxf>
    <dxf>
      <fill>
        <patternFill>
          <bgColor rgb="FFFF7C80"/>
        </patternFill>
      </fill>
    </dxf>
    <dxf>
      <fill>
        <patternFill>
          <bgColor rgb="FFFFC000"/>
        </patternFill>
      </fill>
    </dxf>
    <dxf>
      <fill>
        <patternFill>
          <bgColor rgb="FFFFFF00"/>
        </patternFill>
      </fill>
    </dxf>
    <dxf>
      <font>
        <b/>
        <i val="0"/>
        <color rgb="FFFF0000"/>
      </font>
    </dxf>
    <dxf>
      <fill>
        <patternFill>
          <bgColor rgb="FFFF7C80"/>
        </patternFill>
      </fill>
    </dxf>
    <dxf>
      <fill>
        <patternFill>
          <bgColor rgb="FFFFFF00"/>
        </patternFill>
      </fill>
    </dxf>
    <dxf>
      <fill>
        <patternFill>
          <bgColor rgb="FFFFC000"/>
        </patternFill>
      </fill>
    </dxf>
    <dxf>
      <fill>
        <patternFill patternType="none">
          <bgColor auto="1"/>
        </patternFill>
      </fill>
    </dxf>
    <dxf>
      <fill>
        <patternFill>
          <bgColor rgb="FFFFC000"/>
        </patternFill>
      </fill>
    </dxf>
    <dxf>
      <fill>
        <patternFill>
          <bgColor rgb="FFFF7C80"/>
        </patternFill>
      </fill>
    </dxf>
    <dxf>
      <fill>
        <patternFill patternType="none">
          <bgColor auto="1"/>
        </patternFill>
      </fill>
    </dxf>
    <dxf>
      <font>
        <b/>
        <i val="0"/>
        <color rgb="FFFF0000"/>
      </font>
    </dxf>
    <dxf>
      <fill>
        <patternFill>
          <bgColor rgb="FFFFFF00"/>
        </patternFill>
      </fill>
    </dxf>
    <dxf>
      <font>
        <b/>
        <i val="0"/>
        <color rgb="FFFF0000"/>
      </font>
    </dxf>
    <dxf>
      <fill>
        <patternFill>
          <bgColor rgb="FFFFC000"/>
        </patternFill>
      </fill>
    </dxf>
    <dxf>
      <fill>
        <patternFill>
          <bgColor rgb="FFFF7C80"/>
        </patternFill>
      </fill>
    </dxf>
    <dxf>
      <fill>
        <patternFill>
          <bgColor rgb="FFFFFF00"/>
        </patternFill>
      </fill>
    </dxf>
    <dxf>
      <fill>
        <patternFill patternType="none">
          <bgColor auto="1"/>
        </patternFill>
      </fill>
    </dxf>
    <dxf>
      <font>
        <b val="0"/>
        <i val="0"/>
        <color rgb="FFFF0000"/>
      </font>
      <fill>
        <patternFill patternType="none">
          <fgColor auto="1"/>
          <bgColor auto="1"/>
        </patternFill>
      </fill>
      <border>
        <left style="thin">
          <color auto="1"/>
        </left>
        <right style="thin">
          <color auto="1"/>
        </right>
        <top style="thin">
          <color auto="1"/>
        </top>
        <bottom style="thin">
          <color auto="1"/>
        </bottom>
      </border>
    </dxf>
    <dxf>
      <font>
        <b val="0"/>
        <i val="0"/>
      </font>
      <fill>
        <patternFill>
          <bgColor theme="3" tint="0.89996032593768116"/>
        </patternFill>
      </fill>
    </dxf>
    <dxf>
      <fill>
        <patternFill patternType="none">
          <bgColor auto="1"/>
        </patternFill>
      </fill>
    </dxf>
    <dxf>
      <font>
        <b/>
        <i val="0"/>
        <color rgb="FFFF0000"/>
      </font>
    </dxf>
    <dxf>
      <fill>
        <patternFill>
          <bgColor rgb="FFFF7C80"/>
        </patternFill>
      </fill>
    </dxf>
    <dxf>
      <fill>
        <patternFill patternType="none">
          <bgColor auto="1"/>
        </patternFill>
      </fill>
    </dxf>
    <dxf>
      <fill>
        <patternFill>
          <bgColor rgb="FFFFC000"/>
        </patternFill>
      </fill>
    </dxf>
    <dxf>
      <fill>
        <patternFill>
          <bgColor rgb="FFFFFF00"/>
        </patternFill>
      </fill>
    </dxf>
    <dxf>
      <font>
        <b val="0"/>
        <i val="0"/>
      </font>
      <fill>
        <patternFill>
          <bgColor rgb="FFFFFF00"/>
        </patternFill>
      </fill>
    </dxf>
    <dxf>
      <fill>
        <patternFill>
          <bgColor rgb="FFFFFF00"/>
        </patternFill>
      </fill>
    </dxf>
    <dxf>
      <fill>
        <patternFill>
          <bgColor rgb="FFFFC000"/>
        </patternFill>
      </fill>
    </dxf>
    <dxf>
      <fill>
        <patternFill>
          <bgColor rgb="FFFF7C80"/>
        </patternFill>
      </fill>
    </dxf>
    <dxf>
      <font>
        <b/>
        <i val="0"/>
        <color rgb="FFFF0000"/>
      </font>
    </dxf>
    <dxf>
      <fill>
        <patternFill>
          <bgColor rgb="FFFFFF00"/>
        </patternFill>
      </fill>
    </dxf>
    <dxf>
      <fill>
        <patternFill>
          <bgColor rgb="FFFFC000"/>
        </patternFill>
      </fill>
    </dxf>
    <dxf>
      <fill>
        <patternFill>
          <bgColor rgb="FFFF7C80"/>
        </patternFill>
      </fill>
    </dxf>
    <dxf>
      <font>
        <b/>
        <i val="0"/>
        <color rgb="FFFF0000"/>
      </font>
    </dxf>
    <dxf>
      <fill>
        <patternFill patternType="none">
          <bgColor auto="1"/>
        </patternFill>
      </fill>
    </dxf>
    <dxf>
      <fill>
        <patternFill patternType="none">
          <bgColor auto="1"/>
        </patternFill>
      </fill>
    </dxf>
    <dxf>
      <fill>
        <patternFill>
          <bgColor rgb="FFFFFF00"/>
        </patternFill>
      </fill>
    </dxf>
    <dxf>
      <fill>
        <patternFill>
          <bgColor rgb="FFFFC000"/>
        </patternFill>
      </fill>
    </dxf>
    <dxf>
      <fill>
        <patternFill>
          <bgColor rgb="FFFF7C80"/>
        </patternFill>
      </fill>
    </dxf>
    <dxf>
      <font>
        <b/>
        <i val="0"/>
        <color rgb="FFFF0000"/>
      </font>
    </dxf>
    <dxf>
      <font>
        <b val="0"/>
        <i val="0"/>
        <color rgb="FFFF0000"/>
      </font>
      <fill>
        <patternFill patternType="none">
          <fgColor auto="1"/>
          <bgColor auto="1"/>
        </patternFill>
      </fill>
      <border>
        <left style="thin">
          <color auto="1"/>
        </left>
        <right style="thin">
          <color auto="1"/>
        </right>
        <top style="thin">
          <color auto="1"/>
        </top>
        <bottom style="thin">
          <color auto="1"/>
        </bottom>
      </border>
    </dxf>
    <dxf>
      <fill>
        <patternFill>
          <bgColor rgb="FFFFC000"/>
        </patternFill>
      </fill>
    </dxf>
    <dxf>
      <fill>
        <patternFill>
          <bgColor rgb="FFFFFF00"/>
        </patternFill>
      </fill>
    </dxf>
    <dxf>
      <font>
        <b val="0"/>
        <i val="0"/>
      </font>
      <fill>
        <patternFill>
          <bgColor theme="3" tint="0.89996032593768116"/>
        </patternFill>
      </fill>
    </dxf>
    <dxf>
      <fill>
        <patternFill patternType="none">
          <bgColor auto="1"/>
        </patternFill>
      </fill>
    </dxf>
    <dxf>
      <font>
        <b/>
        <i val="0"/>
        <color rgb="FFFF0000"/>
      </font>
    </dxf>
    <dxf>
      <fill>
        <patternFill>
          <bgColor rgb="FFFF7C80"/>
        </patternFill>
      </fill>
    </dxf>
    <dxf>
      <fill>
        <patternFill>
          <bgColor rgb="FFFFC000"/>
        </patternFill>
      </fill>
    </dxf>
    <dxf>
      <fill>
        <patternFill>
          <bgColor rgb="FFFFFF00"/>
        </patternFill>
      </fill>
    </dxf>
    <dxf>
      <font>
        <b val="0"/>
        <i val="0"/>
        <color rgb="FFFF0000"/>
      </font>
      <fill>
        <patternFill patternType="none">
          <fgColor auto="1"/>
          <bgColor auto="1"/>
        </patternFill>
      </fill>
      <border>
        <left style="thin">
          <color auto="1"/>
        </left>
        <right style="thin">
          <color auto="1"/>
        </right>
        <top style="thin">
          <color auto="1"/>
        </top>
        <bottom style="thin">
          <color auto="1"/>
        </bottom>
      </border>
    </dxf>
    <dxf>
      <font>
        <b val="0"/>
        <i val="0"/>
      </font>
      <fill>
        <patternFill>
          <bgColor theme="3" tint="0.89996032593768116"/>
        </patternFill>
      </fill>
    </dxf>
    <dxf>
      <fill>
        <patternFill>
          <bgColor rgb="FFFFFF00"/>
        </patternFill>
      </fill>
    </dxf>
    <dxf>
      <fill>
        <patternFill patternType="none">
          <bgColor auto="1"/>
        </patternFill>
      </fill>
    </dxf>
    <dxf>
      <font>
        <b/>
        <i val="0"/>
        <color rgb="FFFF0000"/>
      </font>
    </dxf>
    <dxf>
      <fill>
        <patternFill>
          <bgColor rgb="FFFF7C80"/>
        </patternFill>
      </fill>
    </dxf>
    <dxf>
      <fill>
        <patternFill>
          <bgColor rgb="FFFFC000"/>
        </patternFill>
      </fill>
    </dxf>
    <dxf>
      <font>
        <b val="0"/>
        <i val="0"/>
        <color rgb="FFFF0000"/>
      </font>
      <fill>
        <patternFill patternType="none">
          <fgColor auto="1"/>
          <bgColor auto="1"/>
        </patternFill>
      </fill>
      <border>
        <left style="thin">
          <color auto="1"/>
        </left>
        <right style="thin">
          <color auto="1"/>
        </right>
        <top style="thin">
          <color auto="1"/>
        </top>
        <bottom style="thin">
          <color auto="1"/>
        </bottom>
      </border>
    </dxf>
    <dxf>
      <font>
        <b val="0"/>
        <i val="0"/>
      </font>
      <fill>
        <patternFill>
          <bgColor theme="3" tint="0.89996032593768116"/>
        </patternFill>
      </fill>
    </dxf>
    <dxf>
      <fill>
        <patternFill>
          <bgColor rgb="FFFFC000"/>
        </patternFill>
      </fill>
    </dxf>
    <dxf>
      <fill>
        <patternFill>
          <bgColor rgb="FFFFFF00"/>
        </patternFill>
      </fill>
    </dxf>
    <dxf>
      <fill>
        <patternFill>
          <bgColor rgb="FFFFFF00"/>
        </patternFill>
      </fill>
    </dxf>
    <dxf>
      <fill>
        <patternFill>
          <bgColor rgb="FFFFC000"/>
        </patternFill>
      </fill>
    </dxf>
    <dxf>
      <fill>
        <patternFill>
          <bgColor rgb="FFFF7C80"/>
        </patternFill>
      </fill>
    </dxf>
    <dxf>
      <font>
        <b/>
        <i val="0"/>
        <color rgb="FFFF0000"/>
      </font>
    </dxf>
    <dxf>
      <fill>
        <patternFill patternType="none">
          <bgColor auto="1"/>
        </patternFill>
      </fill>
    </dxf>
    <dxf>
      <font>
        <b val="0"/>
        <i val="0"/>
      </font>
      <fill>
        <patternFill>
          <bgColor theme="3" tint="0.89996032593768116"/>
        </patternFill>
      </fill>
    </dxf>
    <dxf>
      <font>
        <b val="0"/>
        <i val="0"/>
        <color rgb="FFFF0000"/>
      </font>
      <fill>
        <patternFill patternType="none">
          <fgColor auto="1"/>
          <bgColor auto="1"/>
        </patternFill>
      </fill>
      <border>
        <left style="thin">
          <color auto="1"/>
        </left>
        <right style="thin">
          <color auto="1"/>
        </right>
        <top style="thin">
          <color auto="1"/>
        </top>
        <bottom style="thin">
          <color auto="1"/>
        </bottom>
      </border>
    </dxf>
    <dxf>
      <font>
        <b val="0"/>
        <i val="0"/>
      </font>
      <fill>
        <patternFill>
          <bgColor rgb="FFFFFF00"/>
        </patternFill>
      </fill>
    </dxf>
    <dxf>
      <font>
        <b val="0"/>
        <i val="0"/>
        <color rgb="FFFF0000"/>
      </font>
      <fill>
        <patternFill patternType="none">
          <fgColor auto="1"/>
          <bgColor auto="1"/>
        </patternFill>
      </fill>
      <border>
        <left style="thin">
          <color auto="1"/>
        </left>
        <right style="thin">
          <color auto="1"/>
        </right>
        <top style="thin">
          <color auto="1"/>
        </top>
        <bottom style="thin">
          <color auto="1"/>
        </bottom>
      </border>
    </dxf>
    <dxf>
      <font>
        <b val="0"/>
        <i val="0"/>
      </font>
      <fill>
        <patternFill>
          <bgColor theme="3" tint="0.89996032593768116"/>
        </patternFill>
      </fill>
    </dxf>
    <dxf>
      <fill>
        <patternFill patternType="none">
          <bgColor auto="1"/>
        </patternFill>
      </fill>
    </dxf>
    <dxf>
      <fill>
        <patternFill>
          <bgColor rgb="FFFF7C80"/>
        </patternFill>
      </fill>
    </dxf>
    <dxf>
      <fill>
        <patternFill>
          <bgColor rgb="FFFFFF00"/>
        </patternFill>
      </fill>
    </dxf>
    <dxf>
      <font>
        <b/>
        <i val="0"/>
        <color rgb="FFFF0000"/>
      </font>
    </dxf>
    <dxf>
      <fill>
        <patternFill>
          <bgColor rgb="FFFFC000"/>
        </patternFill>
      </fill>
    </dxf>
    <dxf>
      <fill>
        <patternFill>
          <bgColor rgb="FFFF7C80"/>
        </patternFill>
      </fill>
    </dxf>
    <dxf>
      <font>
        <b/>
        <i val="0"/>
        <color rgb="FFFF0000"/>
      </font>
    </dxf>
    <dxf>
      <fill>
        <patternFill>
          <bgColor rgb="FFFFFF00"/>
        </patternFill>
      </fill>
    </dxf>
    <dxf>
      <fill>
        <patternFill>
          <bgColor rgb="FFFFC000"/>
        </patternFill>
      </fill>
    </dxf>
    <dxf>
      <fill>
        <patternFill patternType="none">
          <bgColor auto="1"/>
        </patternFill>
      </fill>
    </dxf>
    <dxf>
      <fill>
        <patternFill>
          <bgColor rgb="FFFFFF00"/>
        </patternFill>
      </fill>
    </dxf>
    <dxf>
      <fill>
        <patternFill>
          <bgColor rgb="FFFFC000"/>
        </patternFill>
      </fill>
    </dxf>
    <dxf>
      <font>
        <b val="0"/>
        <i val="0"/>
      </font>
      <fill>
        <patternFill>
          <bgColor theme="3" tint="0.89996032593768116"/>
        </patternFill>
      </fill>
    </dxf>
    <dxf>
      <font>
        <b val="0"/>
        <i val="0"/>
        <color rgb="FFFF0000"/>
      </font>
      <fill>
        <patternFill patternType="none">
          <fgColor auto="1"/>
          <bgColor auto="1"/>
        </patternFill>
      </fill>
      <border>
        <left style="thin">
          <color auto="1"/>
        </left>
        <right style="thin">
          <color auto="1"/>
        </right>
        <top style="thin">
          <color auto="1"/>
        </top>
        <bottom style="thin">
          <color auto="1"/>
        </bottom>
      </border>
    </dxf>
    <dxf>
      <fill>
        <patternFill>
          <bgColor rgb="FFFFFF00"/>
        </patternFill>
      </fill>
    </dxf>
    <dxf>
      <fill>
        <patternFill>
          <bgColor rgb="FFFFC000"/>
        </patternFill>
      </fill>
    </dxf>
    <dxf>
      <font>
        <b val="0"/>
        <i val="0"/>
      </font>
      <fill>
        <patternFill>
          <bgColor rgb="FFFFFF00"/>
        </patternFill>
      </fill>
    </dxf>
    <dxf>
      <fill>
        <patternFill>
          <bgColor rgb="FFFF7C80"/>
        </patternFill>
      </fill>
    </dxf>
    <dxf>
      <font>
        <b/>
        <i val="0"/>
        <color rgb="FFFF0000"/>
      </font>
    </dxf>
    <dxf>
      <fill>
        <patternFill patternType="none">
          <bgColor auto="1"/>
        </patternFill>
      </fill>
    </dxf>
    <dxf>
      <fill>
        <patternFill>
          <bgColor rgb="FFFFFF00"/>
        </patternFill>
      </fill>
    </dxf>
    <dxf>
      <fill>
        <patternFill>
          <bgColor rgb="FFFFC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externalLink" Target="externalLinks/externalLink1.xml"/><Relationship Id="rId17" Type="http://schemas.openxmlformats.org/officeDocument/2006/relationships/customXml" Target="../customXml/item1.xml"/><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p2-clt-file01\folderredirection$\Users\larodriguez\Documents\Public%20Safety\Police\T-0639%20SACRC%20(Real%20time%20crime%20center)\Exhibit%20A%20%20Functional%20Requirements%2020191001.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Evaluation Overview"/>
      <sheetName val="Instructions"/>
      <sheetName val="General"/>
      <sheetName val="Terminology"/>
      <sheetName val="Comments"/>
      <sheetName val="Sheet1"/>
      <sheetName val="Gunshot"/>
      <sheetName val="Camera"/>
      <sheetName val="Support Data"/>
      <sheetName val="Index"/>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sheetData sheetId="9" refreshError="1"/>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40A8DDF-6378-4FCE-99F7-F6D74AF103E4}">
  <sheetPr codeName="Sheet1">
    <pageSetUpPr fitToPage="1"/>
  </sheetPr>
  <dimension ref="A1:F26"/>
  <sheetViews>
    <sheetView topLeftCell="A20" zoomScale="80" zoomScaleNormal="80" workbookViewId="0">
      <selection activeCell="C23" sqref="C23:F23"/>
    </sheetView>
  </sheetViews>
  <sheetFormatPr defaultRowHeight="15" x14ac:dyDescent="0.25"/>
  <cols>
    <col min="1" max="1" width="9.140625" style="197"/>
    <col min="2" max="2" width="40" style="197" customWidth="1"/>
    <col min="3" max="5" width="9.140625" style="197"/>
    <col min="6" max="6" width="148.7109375" style="197" customWidth="1"/>
    <col min="7" max="16384" width="9.140625" style="197"/>
  </cols>
  <sheetData>
    <row r="1" spans="1:6" ht="15.75" thickTop="1" x14ac:dyDescent="0.25">
      <c r="A1" s="194"/>
      <c r="B1" s="195"/>
      <c r="C1" s="195"/>
      <c r="D1" s="195"/>
      <c r="E1" s="195"/>
      <c r="F1" s="196"/>
    </row>
    <row r="2" spans="1:6" ht="37.5" customHeight="1" x14ac:dyDescent="0.25">
      <c r="A2" s="198" t="s">
        <v>0</v>
      </c>
      <c r="B2" s="199"/>
      <c r="C2" s="199"/>
      <c r="D2" s="199"/>
      <c r="E2" s="199"/>
      <c r="F2" s="200"/>
    </row>
    <row r="3" spans="1:6" ht="49.5" customHeight="1" x14ac:dyDescent="0.25">
      <c r="A3" s="201" t="s">
        <v>704</v>
      </c>
      <c r="B3" s="202"/>
      <c r="C3" s="202"/>
      <c r="D3" s="202"/>
      <c r="E3" s="202"/>
      <c r="F3" s="203"/>
    </row>
    <row r="4" spans="1:6" ht="63.75" customHeight="1" x14ac:dyDescent="0.25">
      <c r="A4" s="204"/>
      <c r="B4" s="202"/>
      <c r="C4" s="202"/>
      <c r="D4" s="202"/>
      <c r="E4" s="202"/>
      <c r="F4" s="203"/>
    </row>
    <row r="5" spans="1:6" ht="73.5" customHeight="1" x14ac:dyDescent="0.25">
      <c r="A5" s="204"/>
      <c r="B5" s="202"/>
      <c r="C5" s="202"/>
      <c r="D5" s="202"/>
      <c r="E5" s="202"/>
      <c r="F5" s="203"/>
    </row>
    <row r="6" spans="1:6" x14ac:dyDescent="0.25">
      <c r="A6" s="204"/>
      <c r="B6" s="202"/>
      <c r="C6" s="202"/>
      <c r="D6" s="202"/>
      <c r="E6" s="202"/>
      <c r="F6" s="203"/>
    </row>
    <row r="7" spans="1:6" x14ac:dyDescent="0.25">
      <c r="A7" s="204"/>
      <c r="B7" s="202"/>
      <c r="C7" s="202"/>
      <c r="D7" s="202"/>
      <c r="E7" s="202"/>
      <c r="F7" s="203"/>
    </row>
    <row r="8" spans="1:6" x14ac:dyDescent="0.25">
      <c r="A8" s="204"/>
      <c r="B8" s="202"/>
      <c r="C8" s="202"/>
      <c r="D8" s="202"/>
      <c r="E8" s="202"/>
      <c r="F8" s="203"/>
    </row>
    <row r="9" spans="1:6" x14ac:dyDescent="0.25">
      <c r="A9" s="204"/>
      <c r="B9" s="202"/>
      <c r="C9" s="202"/>
      <c r="D9" s="202"/>
      <c r="E9" s="202"/>
      <c r="F9" s="203"/>
    </row>
    <row r="10" spans="1:6" x14ac:dyDescent="0.25">
      <c r="A10" s="204"/>
      <c r="B10" s="202"/>
      <c r="C10" s="202"/>
      <c r="D10" s="202"/>
      <c r="E10" s="202"/>
      <c r="F10" s="203"/>
    </row>
    <row r="11" spans="1:6" ht="15.75" thickBot="1" x14ac:dyDescent="0.3">
      <c r="A11" s="205"/>
      <c r="B11" s="206"/>
      <c r="C11" s="206"/>
      <c r="D11" s="206"/>
      <c r="E11" s="206"/>
      <c r="F11" s="207"/>
    </row>
    <row r="12" spans="1:6" ht="16.5" thickTop="1" thickBot="1" x14ac:dyDescent="0.3"/>
    <row r="13" spans="1:6" ht="15.75" thickBot="1" x14ac:dyDescent="0.3">
      <c r="B13" s="208" t="s">
        <v>1</v>
      </c>
      <c r="C13" s="209" t="s">
        <v>2</v>
      </c>
      <c r="D13" s="210"/>
      <c r="E13" s="210"/>
      <c r="F13" s="211"/>
    </row>
    <row r="14" spans="1:6" ht="39.75" customHeight="1" x14ac:dyDescent="0.25">
      <c r="B14" s="212" t="s">
        <v>3</v>
      </c>
      <c r="C14" s="202" t="s">
        <v>4</v>
      </c>
      <c r="D14" s="202"/>
      <c r="E14" s="202"/>
      <c r="F14" s="213"/>
    </row>
    <row r="15" spans="1:6" ht="37.5" customHeight="1" x14ac:dyDescent="0.25">
      <c r="B15" s="214" t="s">
        <v>5</v>
      </c>
      <c r="C15" s="213" t="s">
        <v>6</v>
      </c>
      <c r="D15" s="213"/>
      <c r="E15" s="213"/>
      <c r="F15" s="213"/>
    </row>
    <row r="16" spans="1:6" ht="59.25" customHeight="1" x14ac:dyDescent="0.25">
      <c r="B16" s="214" t="s">
        <v>7</v>
      </c>
      <c r="C16" s="213" t="s">
        <v>8</v>
      </c>
      <c r="D16" s="213"/>
      <c r="E16" s="213"/>
      <c r="F16" s="213"/>
    </row>
    <row r="17" spans="2:6" ht="59.25" customHeight="1" x14ac:dyDescent="0.25">
      <c r="B17" s="214" t="s">
        <v>9</v>
      </c>
      <c r="C17" s="213" t="s">
        <v>10</v>
      </c>
      <c r="D17" s="213"/>
      <c r="E17" s="213"/>
      <c r="F17" s="213"/>
    </row>
    <row r="18" spans="2:6" ht="57" customHeight="1" x14ac:dyDescent="0.25">
      <c r="B18" s="214" t="s">
        <v>11</v>
      </c>
      <c r="C18" s="213" t="s">
        <v>12</v>
      </c>
      <c r="D18" s="213"/>
      <c r="E18" s="213"/>
      <c r="F18" s="213"/>
    </row>
    <row r="19" spans="2:6" ht="62.25" customHeight="1" x14ac:dyDescent="0.25">
      <c r="B19" s="214" t="s">
        <v>13</v>
      </c>
      <c r="C19" s="213" t="s">
        <v>14</v>
      </c>
      <c r="D19" s="213"/>
      <c r="E19" s="213"/>
      <c r="F19" s="213"/>
    </row>
    <row r="20" spans="2:6" ht="47.25" customHeight="1" x14ac:dyDescent="0.25">
      <c r="B20" s="214" t="s">
        <v>709</v>
      </c>
      <c r="C20" s="213" t="s">
        <v>15</v>
      </c>
      <c r="D20" s="213"/>
      <c r="E20" s="213"/>
      <c r="F20" s="213"/>
    </row>
    <row r="21" spans="2:6" ht="48.75" customHeight="1" x14ac:dyDescent="0.25">
      <c r="B21" s="214" t="s">
        <v>16</v>
      </c>
      <c r="C21" s="213" t="s">
        <v>17</v>
      </c>
      <c r="D21" s="213"/>
      <c r="E21" s="213"/>
      <c r="F21" s="213"/>
    </row>
    <row r="22" spans="2:6" ht="75.75" customHeight="1" x14ac:dyDescent="0.25">
      <c r="B22" s="214" t="s">
        <v>698</v>
      </c>
      <c r="C22" s="215" t="s">
        <v>705</v>
      </c>
      <c r="D22" s="215"/>
      <c r="E22" s="215"/>
      <c r="F22" s="216"/>
    </row>
    <row r="23" spans="2:6" ht="66" customHeight="1" x14ac:dyDescent="0.25">
      <c r="B23" s="214" t="s">
        <v>699</v>
      </c>
      <c r="C23" s="215" t="s">
        <v>706</v>
      </c>
      <c r="D23" s="215"/>
      <c r="E23" s="215"/>
      <c r="F23" s="216"/>
    </row>
    <row r="24" spans="2:6" ht="79.5" customHeight="1" x14ac:dyDescent="0.25">
      <c r="B24" s="214" t="s">
        <v>700</v>
      </c>
      <c r="C24" s="215" t="s">
        <v>707</v>
      </c>
      <c r="D24" s="215"/>
      <c r="E24" s="215"/>
      <c r="F24" s="216"/>
    </row>
    <row r="25" spans="2:6" ht="96" customHeight="1" x14ac:dyDescent="0.25">
      <c r="B25" s="214" t="s">
        <v>701</v>
      </c>
      <c r="C25" s="215" t="s">
        <v>708</v>
      </c>
      <c r="D25" s="215"/>
      <c r="E25" s="215"/>
      <c r="F25" s="216"/>
    </row>
    <row r="26" spans="2:6" ht="15.75" thickBot="1" x14ac:dyDescent="0.3">
      <c r="B26" s="217"/>
      <c r="C26" s="218"/>
      <c r="D26" s="219"/>
      <c r="E26" s="219"/>
      <c r="F26" s="220"/>
    </row>
  </sheetData>
  <sheetProtection algorithmName="SHA-512" hashValue="RuAp8iWsNrB3TtspcTxsYwIhvsgiIh/Vw+vKKCZzExh2WhV9luRmMHB+yllv817PuhAUeS1AXJOMmziobV/dQg==" saltValue="1nK1KmM9pK8hFk/YgBPwAQ==" spinCount="100000" sheet="1"/>
  <mergeCells count="14">
    <mergeCell ref="C18:F18"/>
    <mergeCell ref="C13:F13"/>
    <mergeCell ref="C17:F17"/>
    <mergeCell ref="A3:F11"/>
    <mergeCell ref="C14:F14"/>
    <mergeCell ref="C15:F15"/>
    <mergeCell ref="C16:F16"/>
    <mergeCell ref="C22:F22"/>
    <mergeCell ref="C23:F23"/>
    <mergeCell ref="C24:F24"/>
    <mergeCell ref="C25:F25"/>
    <mergeCell ref="C19:F19"/>
    <mergeCell ref="C20:F20"/>
    <mergeCell ref="C21:F21"/>
  </mergeCells>
  <pageMargins left="0.7" right="0.7" top="0.75" bottom="0.75" header="0.3" footer="0.3"/>
  <pageSetup scale="59" orientation="landscape" r:id="rId1"/>
  <headerFooter>
    <oddHeader>&amp;C&amp;F</oddHeader>
    <oddFooter>&amp;L&amp;D&amp;C&amp;A&amp;RPage &amp;P</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1B66B5-CAE2-438A-AE73-6EC159D45AEF}">
  <dimension ref="A1:F130"/>
  <sheetViews>
    <sheetView workbookViewId="0">
      <selection activeCell="A2" sqref="A2"/>
    </sheetView>
  </sheetViews>
  <sheetFormatPr defaultColWidth="9.140625" defaultRowHeight="14.25" x14ac:dyDescent="0.2"/>
  <cols>
    <col min="1" max="1" width="10.7109375" style="2" customWidth="1"/>
    <col min="2" max="2" width="18.7109375" style="2" customWidth="1"/>
    <col min="3" max="3" width="18" style="3" customWidth="1"/>
    <col min="4" max="4" width="18" style="41" hidden="1" customWidth="1"/>
    <col min="5" max="5" width="18" style="3" hidden="1" customWidth="1"/>
    <col min="6" max="6" width="65.7109375" style="4" customWidth="1"/>
    <col min="7" max="16384" width="9.140625" style="17"/>
  </cols>
  <sheetData>
    <row r="1" spans="1:6" s="1" customFormat="1" ht="105" customHeight="1" thickBot="1" x14ac:dyDescent="0.3">
      <c r="A1" s="7" t="s">
        <v>18</v>
      </c>
      <c r="B1" s="7" t="s">
        <v>19</v>
      </c>
      <c r="C1" s="7" t="s">
        <v>20</v>
      </c>
      <c r="D1" s="37" t="s">
        <v>21</v>
      </c>
      <c r="E1" s="7" t="s">
        <v>22</v>
      </c>
      <c r="F1" s="7" t="s">
        <v>23</v>
      </c>
    </row>
    <row r="2" spans="1:6" s="1" customFormat="1" ht="30" customHeight="1" x14ac:dyDescent="0.25">
      <c r="A2" s="44"/>
      <c r="B2" s="14"/>
      <c r="C2" s="15"/>
      <c r="D2" s="38"/>
      <c r="E2" s="15"/>
      <c r="F2" s="34"/>
    </row>
    <row r="3" spans="1:6" s="16" customFormat="1" ht="30" customHeight="1" x14ac:dyDescent="0.25">
      <c r="A3" s="8"/>
      <c r="B3" s="31"/>
      <c r="C3" s="9"/>
      <c r="D3" s="39"/>
      <c r="E3" s="9"/>
      <c r="F3" s="143" t="s">
        <v>204</v>
      </c>
    </row>
    <row r="4" spans="1:6" s="16" customFormat="1" ht="75" customHeight="1" x14ac:dyDescent="0.2">
      <c r="A4" s="90"/>
      <c r="B4" s="42"/>
      <c r="C4" s="32" t="s">
        <v>123</v>
      </c>
      <c r="D4" s="40"/>
      <c r="E4" s="32"/>
      <c r="F4" s="72" t="s">
        <v>615</v>
      </c>
    </row>
    <row r="5" spans="1:6" s="16" customFormat="1" ht="75" customHeight="1" x14ac:dyDescent="0.2">
      <c r="A5" s="90"/>
      <c r="B5" s="42"/>
      <c r="C5" s="32" t="s">
        <v>123</v>
      </c>
      <c r="D5" s="40"/>
      <c r="E5" s="32"/>
      <c r="F5" s="72" t="s">
        <v>615</v>
      </c>
    </row>
    <row r="6" spans="1:6" s="16" customFormat="1" ht="75" customHeight="1" x14ac:dyDescent="0.2">
      <c r="A6" s="90"/>
      <c r="B6" s="42"/>
      <c r="C6" s="32" t="s">
        <v>123</v>
      </c>
      <c r="D6" s="40"/>
      <c r="E6" s="32"/>
      <c r="F6" s="72" t="s">
        <v>615</v>
      </c>
    </row>
    <row r="7" spans="1:6" s="16" customFormat="1" ht="75" customHeight="1" x14ac:dyDescent="0.2">
      <c r="A7" s="90"/>
      <c r="B7" s="42"/>
      <c r="C7" s="32" t="s">
        <v>123</v>
      </c>
      <c r="D7" s="40"/>
      <c r="E7" s="32"/>
      <c r="F7" s="72" t="s">
        <v>615</v>
      </c>
    </row>
    <row r="8" spans="1:6" s="16" customFormat="1" ht="75" customHeight="1" x14ac:dyDescent="0.2">
      <c r="A8" s="90"/>
      <c r="B8" s="42"/>
      <c r="C8" s="32" t="s">
        <v>123</v>
      </c>
      <c r="D8" s="40"/>
      <c r="E8" s="32"/>
      <c r="F8" s="72" t="s">
        <v>615</v>
      </c>
    </row>
    <row r="9" spans="1:6" s="16" customFormat="1" ht="75" customHeight="1" x14ac:dyDescent="0.2">
      <c r="A9" s="90"/>
      <c r="B9" s="42"/>
      <c r="C9" s="32" t="s">
        <v>123</v>
      </c>
      <c r="D9" s="40"/>
      <c r="E9" s="32"/>
      <c r="F9" s="72" t="s">
        <v>615</v>
      </c>
    </row>
    <row r="10" spans="1:6" s="16" customFormat="1" ht="75" customHeight="1" x14ac:dyDescent="0.2">
      <c r="A10" s="90"/>
      <c r="B10" s="42"/>
      <c r="C10" s="32" t="s">
        <v>123</v>
      </c>
      <c r="D10" s="40"/>
      <c r="E10" s="32"/>
      <c r="F10" s="72" t="s">
        <v>615</v>
      </c>
    </row>
    <row r="11" spans="1:6" s="16" customFormat="1" ht="75" customHeight="1" x14ac:dyDescent="0.2">
      <c r="A11" s="90"/>
      <c r="B11" s="42"/>
      <c r="C11" s="32" t="s">
        <v>123</v>
      </c>
      <c r="D11" s="40"/>
      <c r="E11" s="32"/>
      <c r="F11" s="72" t="s">
        <v>615</v>
      </c>
    </row>
    <row r="12" spans="1:6" s="16" customFormat="1" ht="75" customHeight="1" x14ac:dyDescent="0.2">
      <c r="A12" s="90"/>
      <c r="B12" s="42"/>
      <c r="C12" s="32" t="s">
        <v>123</v>
      </c>
      <c r="D12" s="40"/>
      <c r="E12" s="32"/>
      <c r="F12" s="72" t="s">
        <v>615</v>
      </c>
    </row>
    <row r="13" spans="1:6" s="16" customFormat="1" ht="75" customHeight="1" x14ac:dyDescent="0.2">
      <c r="A13" s="90"/>
      <c r="B13" s="42"/>
      <c r="C13" s="32" t="s">
        <v>123</v>
      </c>
      <c r="D13" s="40"/>
      <c r="E13" s="32"/>
      <c r="F13" s="72" t="s">
        <v>615</v>
      </c>
    </row>
    <row r="14" spans="1:6" s="16" customFormat="1" ht="75" customHeight="1" x14ac:dyDescent="0.2">
      <c r="A14" s="90"/>
      <c r="B14" s="42"/>
      <c r="C14" s="32" t="s">
        <v>123</v>
      </c>
      <c r="D14" s="40"/>
      <c r="E14" s="32"/>
      <c r="F14" s="72" t="s">
        <v>615</v>
      </c>
    </row>
    <row r="15" spans="1:6" s="16" customFormat="1" ht="75" customHeight="1" x14ac:dyDescent="0.2">
      <c r="A15" s="90"/>
      <c r="B15" s="42"/>
      <c r="C15" s="32" t="s">
        <v>123</v>
      </c>
      <c r="D15" s="40"/>
      <c r="E15" s="32"/>
      <c r="F15" s="72" t="s">
        <v>615</v>
      </c>
    </row>
    <row r="16" spans="1:6" s="16" customFormat="1" ht="75" customHeight="1" x14ac:dyDescent="0.2">
      <c r="A16" s="90"/>
      <c r="B16" s="42"/>
      <c r="C16" s="32" t="s">
        <v>123</v>
      </c>
      <c r="D16" s="40"/>
      <c r="E16" s="32"/>
      <c r="F16" s="72" t="s">
        <v>615</v>
      </c>
    </row>
    <row r="17" spans="1:6" s="16" customFormat="1" ht="75" customHeight="1" x14ac:dyDescent="0.2">
      <c r="A17" s="90"/>
      <c r="B17" s="42"/>
      <c r="C17" s="32" t="s">
        <v>123</v>
      </c>
      <c r="D17" s="40"/>
      <c r="E17" s="32"/>
      <c r="F17" s="72" t="s">
        <v>615</v>
      </c>
    </row>
    <row r="18" spans="1:6" s="16" customFormat="1" ht="75" customHeight="1" x14ac:dyDescent="0.2">
      <c r="A18" s="90"/>
      <c r="B18" s="42"/>
      <c r="C18" s="32" t="s">
        <v>123</v>
      </c>
      <c r="D18" s="40"/>
      <c r="E18" s="32"/>
      <c r="F18" s="72" t="s">
        <v>615</v>
      </c>
    </row>
    <row r="19" spans="1:6" s="16" customFormat="1" ht="75" customHeight="1" x14ac:dyDescent="0.2">
      <c r="A19" s="90"/>
      <c r="B19" s="42"/>
      <c r="C19" s="32" t="s">
        <v>123</v>
      </c>
      <c r="D19" s="40"/>
      <c r="E19" s="32"/>
      <c r="F19" s="72" t="s">
        <v>615</v>
      </c>
    </row>
    <row r="20" spans="1:6" s="16" customFormat="1" ht="75" customHeight="1" x14ac:dyDescent="0.2">
      <c r="A20" s="90"/>
      <c r="B20" s="42"/>
      <c r="C20" s="32" t="s">
        <v>123</v>
      </c>
      <c r="D20" s="40"/>
      <c r="E20" s="32"/>
      <c r="F20" s="72" t="s">
        <v>615</v>
      </c>
    </row>
    <row r="21" spans="1:6" s="16" customFormat="1" ht="75" customHeight="1" x14ac:dyDescent="0.2">
      <c r="A21" s="90"/>
      <c r="B21" s="42"/>
      <c r="C21" s="32" t="s">
        <v>123</v>
      </c>
      <c r="D21" s="40"/>
      <c r="E21" s="32"/>
      <c r="F21" s="72" t="s">
        <v>615</v>
      </c>
    </row>
    <row r="22" spans="1:6" s="16" customFormat="1" ht="75" customHeight="1" x14ac:dyDescent="0.2">
      <c r="A22" s="90"/>
      <c r="B22" s="42"/>
      <c r="C22" s="32" t="s">
        <v>123</v>
      </c>
      <c r="D22" s="40"/>
      <c r="E22" s="32"/>
      <c r="F22" s="72" t="s">
        <v>615</v>
      </c>
    </row>
    <row r="23" spans="1:6" s="16" customFormat="1" ht="75" customHeight="1" x14ac:dyDescent="0.2">
      <c r="A23" s="90"/>
      <c r="B23" s="42"/>
      <c r="C23" s="32" t="s">
        <v>123</v>
      </c>
      <c r="D23" s="40"/>
      <c r="E23" s="32"/>
      <c r="F23" s="72" t="s">
        <v>615</v>
      </c>
    </row>
    <row r="24" spans="1:6" s="16" customFormat="1" ht="75" customHeight="1" x14ac:dyDescent="0.2">
      <c r="A24" s="90"/>
      <c r="B24" s="42"/>
      <c r="C24" s="32" t="s">
        <v>123</v>
      </c>
      <c r="D24" s="40"/>
      <c r="E24" s="32"/>
      <c r="F24" s="72" t="s">
        <v>615</v>
      </c>
    </row>
    <row r="25" spans="1:6" s="16" customFormat="1" ht="75" customHeight="1" x14ac:dyDescent="0.2">
      <c r="A25" s="90"/>
      <c r="B25" s="42"/>
      <c r="C25" s="32" t="s">
        <v>123</v>
      </c>
      <c r="D25" s="40"/>
      <c r="E25" s="32"/>
      <c r="F25" s="72" t="s">
        <v>615</v>
      </c>
    </row>
    <row r="26" spans="1:6" s="16" customFormat="1" ht="75" customHeight="1" x14ac:dyDescent="0.2">
      <c r="A26" s="90"/>
      <c r="B26" s="42"/>
      <c r="C26" s="32" t="s">
        <v>123</v>
      </c>
      <c r="D26" s="40"/>
      <c r="E26" s="32"/>
      <c r="F26" s="72" t="s">
        <v>615</v>
      </c>
    </row>
    <row r="27" spans="1:6" s="16" customFormat="1" ht="75" customHeight="1" x14ac:dyDescent="0.2">
      <c r="A27" s="90"/>
      <c r="B27" s="42"/>
      <c r="C27" s="32" t="s">
        <v>123</v>
      </c>
      <c r="D27" s="40"/>
      <c r="E27" s="32"/>
      <c r="F27" s="72" t="s">
        <v>615</v>
      </c>
    </row>
    <row r="28" spans="1:6" s="16" customFormat="1" ht="75" customHeight="1" x14ac:dyDescent="0.2">
      <c r="A28" s="90"/>
      <c r="B28" s="42"/>
      <c r="C28" s="32" t="s">
        <v>123</v>
      </c>
      <c r="D28" s="40"/>
      <c r="E28" s="32"/>
      <c r="F28" s="72" t="s">
        <v>615</v>
      </c>
    </row>
    <row r="29" spans="1:6" s="16" customFormat="1" ht="75" customHeight="1" x14ac:dyDescent="0.2">
      <c r="A29" s="90"/>
      <c r="B29" s="42"/>
      <c r="C29" s="32" t="s">
        <v>123</v>
      </c>
      <c r="D29" s="40"/>
      <c r="E29" s="32"/>
      <c r="F29" s="72" t="s">
        <v>615</v>
      </c>
    </row>
    <row r="30" spans="1:6" s="16" customFormat="1" ht="75" customHeight="1" x14ac:dyDescent="0.2">
      <c r="A30" s="90"/>
      <c r="B30" s="42"/>
      <c r="C30" s="32" t="s">
        <v>123</v>
      </c>
      <c r="D30" s="40"/>
      <c r="E30" s="32"/>
      <c r="F30" s="72" t="s">
        <v>615</v>
      </c>
    </row>
    <row r="31" spans="1:6" s="16" customFormat="1" ht="75" customHeight="1" x14ac:dyDescent="0.2">
      <c r="A31" s="90"/>
      <c r="B31" s="42"/>
      <c r="C31" s="32" t="s">
        <v>123</v>
      </c>
      <c r="D31" s="40"/>
      <c r="E31" s="32"/>
      <c r="F31" s="72" t="s">
        <v>615</v>
      </c>
    </row>
    <row r="32" spans="1:6" s="16" customFormat="1" ht="75" customHeight="1" x14ac:dyDescent="0.2">
      <c r="A32" s="90"/>
      <c r="B32" s="42"/>
      <c r="C32" s="32" t="s">
        <v>123</v>
      </c>
      <c r="D32" s="40"/>
      <c r="E32" s="32"/>
      <c r="F32" s="72" t="s">
        <v>615</v>
      </c>
    </row>
    <row r="33" spans="1:6" s="16" customFormat="1" ht="75" customHeight="1" x14ac:dyDescent="0.2">
      <c r="A33" s="90"/>
      <c r="B33" s="42"/>
      <c r="C33" s="32" t="s">
        <v>123</v>
      </c>
      <c r="D33" s="40"/>
      <c r="E33" s="32"/>
      <c r="F33" s="72" t="s">
        <v>615</v>
      </c>
    </row>
    <row r="34" spans="1:6" s="16" customFormat="1" ht="75" customHeight="1" x14ac:dyDescent="0.2">
      <c r="A34" s="90"/>
      <c r="B34" s="42"/>
      <c r="C34" s="32" t="s">
        <v>123</v>
      </c>
      <c r="D34" s="40"/>
      <c r="E34" s="32"/>
      <c r="F34" s="72" t="s">
        <v>615</v>
      </c>
    </row>
    <row r="35" spans="1:6" s="16" customFormat="1" ht="75" customHeight="1" x14ac:dyDescent="0.2">
      <c r="A35" s="90"/>
      <c r="B35" s="42"/>
      <c r="C35" s="32" t="s">
        <v>123</v>
      </c>
      <c r="D35" s="40"/>
      <c r="E35" s="32"/>
      <c r="F35" s="72" t="s">
        <v>615</v>
      </c>
    </row>
    <row r="36" spans="1:6" s="16" customFormat="1" ht="75" customHeight="1" x14ac:dyDescent="0.2">
      <c r="A36" s="90"/>
      <c r="B36" s="42"/>
      <c r="C36" s="32" t="s">
        <v>123</v>
      </c>
      <c r="D36" s="40"/>
      <c r="E36" s="32"/>
      <c r="F36" s="72" t="s">
        <v>615</v>
      </c>
    </row>
    <row r="37" spans="1:6" s="16" customFormat="1" ht="75" customHeight="1" x14ac:dyDescent="0.2">
      <c r="A37" s="90"/>
      <c r="B37" s="42"/>
      <c r="C37" s="32" t="s">
        <v>123</v>
      </c>
      <c r="D37" s="40"/>
      <c r="E37" s="32"/>
      <c r="F37" s="72" t="s">
        <v>615</v>
      </c>
    </row>
    <row r="38" spans="1:6" s="16" customFormat="1" ht="75" customHeight="1" x14ac:dyDescent="0.2">
      <c r="A38" s="90"/>
      <c r="B38" s="42"/>
      <c r="C38" s="32" t="s">
        <v>123</v>
      </c>
      <c r="D38" s="40"/>
      <c r="E38" s="32"/>
      <c r="F38" s="72" t="s">
        <v>615</v>
      </c>
    </row>
    <row r="39" spans="1:6" s="16" customFormat="1" ht="75" customHeight="1" x14ac:dyDescent="0.2">
      <c r="A39" s="90"/>
      <c r="B39" s="42"/>
      <c r="C39" s="32" t="s">
        <v>123</v>
      </c>
      <c r="D39" s="40"/>
      <c r="E39" s="32"/>
      <c r="F39" s="72" t="s">
        <v>615</v>
      </c>
    </row>
    <row r="40" spans="1:6" s="16" customFormat="1" ht="75" customHeight="1" x14ac:dyDescent="0.2">
      <c r="A40" s="90"/>
      <c r="B40" s="42"/>
      <c r="C40" s="32" t="s">
        <v>123</v>
      </c>
      <c r="D40" s="40"/>
      <c r="E40" s="32"/>
      <c r="F40" s="72" t="s">
        <v>615</v>
      </c>
    </row>
    <row r="41" spans="1:6" s="16" customFormat="1" ht="75" customHeight="1" x14ac:dyDescent="0.2">
      <c r="A41" s="90"/>
      <c r="B41" s="42"/>
      <c r="C41" s="32" t="s">
        <v>123</v>
      </c>
      <c r="D41" s="40"/>
      <c r="E41" s="32"/>
      <c r="F41" s="72" t="s">
        <v>615</v>
      </c>
    </row>
    <row r="42" spans="1:6" s="16" customFormat="1" ht="75" customHeight="1" x14ac:dyDescent="0.2">
      <c r="A42" s="90"/>
      <c r="B42" s="42"/>
      <c r="C42" s="32" t="s">
        <v>123</v>
      </c>
      <c r="D42" s="40"/>
      <c r="E42" s="32"/>
      <c r="F42" s="72" t="s">
        <v>615</v>
      </c>
    </row>
    <row r="43" spans="1:6" s="16" customFormat="1" ht="75" customHeight="1" x14ac:dyDescent="0.2">
      <c r="A43" s="90"/>
      <c r="B43" s="42"/>
      <c r="C43" s="32" t="s">
        <v>123</v>
      </c>
      <c r="D43" s="40"/>
      <c r="E43" s="32"/>
      <c r="F43" s="72" t="s">
        <v>615</v>
      </c>
    </row>
    <row r="44" spans="1:6" s="16" customFormat="1" ht="75" customHeight="1" x14ac:dyDescent="0.2">
      <c r="A44" s="90"/>
      <c r="B44" s="42"/>
      <c r="C44" s="32" t="s">
        <v>123</v>
      </c>
      <c r="D44" s="40"/>
      <c r="E44" s="32"/>
      <c r="F44" s="72" t="s">
        <v>615</v>
      </c>
    </row>
    <row r="45" spans="1:6" s="16" customFormat="1" ht="75" customHeight="1" x14ac:dyDescent="0.2">
      <c r="A45" s="90"/>
      <c r="B45" s="42"/>
      <c r="C45" s="32" t="s">
        <v>123</v>
      </c>
      <c r="D45" s="40"/>
      <c r="E45" s="32"/>
      <c r="F45" s="72" t="s">
        <v>615</v>
      </c>
    </row>
    <row r="46" spans="1:6" s="16" customFormat="1" ht="75" customHeight="1" x14ac:dyDescent="0.2">
      <c r="A46" s="90"/>
      <c r="B46" s="42"/>
      <c r="C46" s="32" t="s">
        <v>123</v>
      </c>
      <c r="D46" s="40"/>
      <c r="E46" s="32"/>
      <c r="F46" s="72" t="s">
        <v>615</v>
      </c>
    </row>
    <row r="47" spans="1:6" s="16" customFormat="1" ht="75" customHeight="1" x14ac:dyDescent="0.2">
      <c r="A47" s="90"/>
      <c r="B47" s="42"/>
      <c r="C47" s="32" t="s">
        <v>123</v>
      </c>
      <c r="D47" s="40"/>
      <c r="E47" s="32"/>
      <c r="F47" s="72" t="s">
        <v>615</v>
      </c>
    </row>
    <row r="48" spans="1:6" s="16" customFormat="1" ht="75" customHeight="1" x14ac:dyDescent="0.2">
      <c r="A48" s="90"/>
      <c r="B48" s="42"/>
      <c r="C48" s="32" t="s">
        <v>123</v>
      </c>
      <c r="D48" s="40"/>
      <c r="E48" s="32"/>
      <c r="F48" s="72" t="s">
        <v>615</v>
      </c>
    </row>
    <row r="49" spans="1:6" s="16" customFormat="1" ht="75" customHeight="1" x14ac:dyDescent="0.2">
      <c r="A49" s="90"/>
      <c r="B49" s="42"/>
      <c r="C49" s="32" t="s">
        <v>123</v>
      </c>
      <c r="D49" s="40"/>
      <c r="E49" s="32"/>
      <c r="F49" s="72" t="s">
        <v>615</v>
      </c>
    </row>
    <row r="50" spans="1:6" s="16" customFormat="1" ht="75" customHeight="1" x14ac:dyDescent="0.2">
      <c r="A50" s="90"/>
      <c r="B50" s="42"/>
      <c r="C50" s="32" t="s">
        <v>123</v>
      </c>
      <c r="D50" s="40"/>
      <c r="E50" s="32"/>
      <c r="F50" s="72" t="s">
        <v>615</v>
      </c>
    </row>
    <row r="51" spans="1:6" s="16" customFormat="1" ht="75" customHeight="1" x14ac:dyDescent="0.2">
      <c r="A51" s="90"/>
      <c r="B51" s="42"/>
      <c r="C51" s="32" t="s">
        <v>123</v>
      </c>
      <c r="D51" s="40"/>
      <c r="E51" s="32"/>
      <c r="F51" s="72" t="s">
        <v>615</v>
      </c>
    </row>
    <row r="52" spans="1:6" s="16" customFormat="1" ht="75" customHeight="1" x14ac:dyDescent="0.2">
      <c r="A52" s="90"/>
      <c r="B52" s="42"/>
      <c r="C52" s="32" t="s">
        <v>123</v>
      </c>
      <c r="D52" s="40"/>
      <c r="E52" s="32"/>
      <c r="F52" s="72" t="s">
        <v>615</v>
      </c>
    </row>
    <row r="53" spans="1:6" s="16" customFormat="1" ht="75" customHeight="1" x14ac:dyDescent="0.2">
      <c r="A53" s="90"/>
      <c r="B53" s="42"/>
      <c r="C53" s="32" t="s">
        <v>123</v>
      </c>
      <c r="D53" s="40"/>
      <c r="E53" s="32"/>
      <c r="F53" s="72" t="s">
        <v>615</v>
      </c>
    </row>
    <row r="54" spans="1:6" s="16" customFormat="1" ht="75" customHeight="1" x14ac:dyDescent="0.2">
      <c r="A54" s="90"/>
      <c r="B54" s="42"/>
      <c r="C54" s="32" t="s">
        <v>123</v>
      </c>
      <c r="D54" s="40"/>
      <c r="E54" s="32"/>
      <c r="F54" s="72" t="s">
        <v>615</v>
      </c>
    </row>
    <row r="55" spans="1:6" s="16" customFormat="1" ht="75" customHeight="1" x14ac:dyDescent="0.2">
      <c r="A55" s="90"/>
      <c r="B55" s="42"/>
      <c r="C55" s="32" t="s">
        <v>123</v>
      </c>
      <c r="D55" s="40"/>
      <c r="E55" s="32"/>
      <c r="F55" s="72" t="s">
        <v>615</v>
      </c>
    </row>
    <row r="56" spans="1:6" s="16" customFormat="1" ht="75" customHeight="1" x14ac:dyDescent="0.2">
      <c r="A56" s="90"/>
      <c r="B56" s="42"/>
      <c r="C56" s="32" t="s">
        <v>123</v>
      </c>
      <c r="D56" s="40"/>
      <c r="E56" s="32"/>
      <c r="F56" s="72" t="s">
        <v>615</v>
      </c>
    </row>
    <row r="57" spans="1:6" s="16" customFormat="1" ht="75" customHeight="1" x14ac:dyDescent="0.2">
      <c r="A57" s="90"/>
      <c r="B57" s="42"/>
      <c r="C57" s="32" t="s">
        <v>123</v>
      </c>
      <c r="D57" s="40"/>
      <c r="E57" s="32"/>
      <c r="F57" s="72" t="s">
        <v>615</v>
      </c>
    </row>
    <row r="58" spans="1:6" s="16" customFormat="1" ht="75" customHeight="1" x14ac:dyDescent="0.2">
      <c r="A58" s="90"/>
      <c r="B58" s="42"/>
      <c r="C58" s="32" t="s">
        <v>123</v>
      </c>
      <c r="D58" s="40"/>
      <c r="E58" s="32"/>
      <c r="F58" s="72" t="s">
        <v>615</v>
      </c>
    </row>
    <row r="59" spans="1:6" s="16" customFormat="1" ht="75" customHeight="1" x14ac:dyDescent="0.2">
      <c r="A59" s="90"/>
      <c r="B59" s="42"/>
      <c r="C59" s="32" t="s">
        <v>123</v>
      </c>
      <c r="D59" s="40"/>
      <c r="E59" s="32"/>
      <c r="F59" s="72" t="s">
        <v>615</v>
      </c>
    </row>
    <row r="60" spans="1:6" s="16" customFormat="1" ht="75" customHeight="1" x14ac:dyDescent="0.2">
      <c r="A60" s="90"/>
      <c r="B60" s="42"/>
      <c r="C60" s="32" t="s">
        <v>123</v>
      </c>
      <c r="D60" s="40"/>
      <c r="E60" s="32"/>
      <c r="F60" s="72" t="s">
        <v>615</v>
      </c>
    </row>
    <row r="61" spans="1:6" s="16" customFormat="1" ht="75" customHeight="1" x14ac:dyDescent="0.2">
      <c r="A61" s="90"/>
      <c r="B61" s="42"/>
      <c r="C61" s="32" t="s">
        <v>123</v>
      </c>
      <c r="D61" s="40"/>
      <c r="E61" s="32"/>
      <c r="F61" s="72" t="s">
        <v>615</v>
      </c>
    </row>
    <row r="62" spans="1:6" s="16" customFormat="1" ht="75" customHeight="1" x14ac:dyDescent="0.2">
      <c r="A62" s="90"/>
      <c r="B62" s="42"/>
      <c r="C62" s="32" t="s">
        <v>123</v>
      </c>
      <c r="D62" s="40"/>
      <c r="E62" s="32"/>
      <c r="F62" s="72" t="s">
        <v>615</v>
      </c>
    </row>
    <row r="63" spans="1:6" s="16" customFormat="1" ht="75" customHeight="1" x14ac:dyDescent="0.2">
      <c r="A63" s="90"/>
      <c r="B63" s="42"/>
      <c r="C63" s="32" t="s">
        <v>123</v>
      </c>
      <c r="D63" s="40"/>
      <c r="E63" s="32"/>
      <c r="F63" s="72" t="s">
        <v>615</v>
      </c>
    </row>
    <row r="64" spans="1:6" s="16" customFormat="1" ht="75" customHeight="1" x14ac:dyDescent="0.2">
      <c r="A64" s="90"/>
      <c r="B64" s="42"/>
      <c r="C64" s="32" t="s">
        <v>123</v>
      </c>
      <c r="D64" s="40"/>
      <c r="E64" s="32"/>
      <c r="F64" s="72" t="s">
        <v>615</v>
      </c>
    </row>
    <row r="65" spans="1:6" s="16" customFormat="1" ht="75" customHeight="1" x14ac:dyDescent="0.2">
      <c r="A65" s="90"/>
      <c r="B65" s="42"/>
      <c r="C65" s="32" t="s">
        <v>123</v>
      </c>
      <c r="D65" s="40"/>
      <c r="E65" s="32"/>
      <c r="F65" s="72" t="s">
        <v>615</v>
      </c>
    </row>
    <row r="66" spans="1:6" s="16" customFormat="1" ht="75" customHeight="1" x14ac:dyDescent="0.2">
      <c r="A66" s="90"/>
      <c r="B66" s="42"/>
      <c r="C66" s="32" t="s">
        <v>123</v>
      </c>
      <c r="D66" s="40"/>
      <c r="E66" s="32"/>
      <c r="F66" s="72" t="s">
        <v>615</v>
      </c>
    </row>
    <row r="67" spans="1:6" s="16" customFormat="1" ht="75" customHeight="1" x14ac:dyDescent="0.2">
      <c r="A67" s="90"/>
      <c r="B67" s="42"/>
      <c r="C67" s="32" t="s">
        <v>123</v>
      </c>
      <c r="D67" s="40"/>
      <c r="E67" s="32"/>
      <c r="F67" s="72" t="s">
        <v>615</v>
      </c>
    </row>
    <row r="68" spans="1:6" s="16" customFormat="1" ht="75" customHeight="1" x14ac:dyDescent="0.2">
      <c r="A68" s="90"/>
      <c r="B68" s="42"/>
      <c r="C68" s="32" t="s">
        <v>123</v>
      </c>
      <c r="D68" s="40"/>
      <c r="E68" s="32"/>
      <c r="F68" s="72" t="s">
        <v>615</v>
      </c>
    </row>
    <row r="69" spans="1:6" s="16" customFormat="1" ht="75" customHeight="1" x14ac:dyDescent="0.2">
      <c r="A69" s="90"/>
      <c r="B69" s="42"/>
      <c r="C69" s="32" t="s">
        <v>123</v>
      </c>
      <c r="D69" s="40"/>
      <c r="E69" s="32"/>
      <c r="F69" s="72" t="s">
        <v>615</v>
      </c>
    </row>
    <row r="70" spans="1:6" s="16" customFormat="1" ht="75" customHeight="1" x14ac:dyDescent="0.2">
      <c r="A70" s="90"/>
      <c r="B70" s="42"/>
      <c r="C70" s="32" t="s">
        <v>123</v>
      </c>
      <c r="D70" s="40"/>
      <c r="E70" s="32"/>
      <c r="F70" s="72" t="s">
        <v>615</v>
      </c>
    </row>
    <row r="71" spans="1:6" s="16" customFormat="1" ht="75" customHeight="1" x14ac:dyDescent="0.2">
      <c r="A71" s="90"/>
      <c r="B71" s="42"/>
      <c r="C71" s="32" t="s">
        <v>123</v>
      </c>
      <c r="D71" s="40"/>
      <c r="E71" s="32"/>
      <c r="F71" s="72" t="s">
        <v>615</v>
      </c>
    </row>
    <row r="72" spans="1:6" s="16" customFormat="1" ht="75" customHeight="1" x14ac:dyDescent="0.2">
      <c r="A72" s="90"/>
      <c r="B72" s="42"/>
      <c r="C72" s="32" t="s">
        <v>123</v>
      </c>
      <c r="D72" s="40"/>
      <c r="E72" s="32"/>
      <c r="F72" s="72" t="s">
        <v>615</v>
      </c>
    </row>
    <row r="73" spans="1:6" s="16" customFormat="1" ht="75" customHeight="1" x14ac:dyDescent="0.2">
      <c r="A73" s="90"/>
      <c r="B73" s="42"/>
      <c r="C73" s="32" t="s">
        <v>123</v>
      </c>
      <c r="D73" s="40"/>
      <c r="E73" s="32"/>
      <c r="F73" s="72" t="s">
        <v>615</v>
      </c>
    </row>
    <row r="74" spans="1:6" s="16" customFormat="1" ht="75" customHeight="1" x14ac:dyDescent="0.2">
      <c r="A74" s="90"/>
      <c r="B74" s="42"/>
      <c r="C74" s="32" t="s">
        <v>123</v>
      </c>
      <c r="D74" s="40"/>
      <c r="E74" s="32"/>
      <c r="F74" s="72" t="s">
        <v>615</v>
      </c>
    </row>
    <row r="75" spans="1:6" s="16" customFormat="1" ht="75" customHeight="1" x14ac:dyDescent="0.2">
      <c r="A75" s="90"/>
      <c r="B75" s="42"/>
      <c r="C75" s="32" t="s">
        <v>123</v>
      </c>
      <c r="D75" s="40"/>
      <c r="E75" s="32"/>
      <c r="F75" s="72" t="s">
        <v>615</v>
      </c>
    </row>
    <row r="76" spans="1:6" s="16" customFormat="1" ht="75" customHeight="1" x14ac:dyDescent="0.2">
      <c r="A76" s="90"/>
      <c r="B76" s="42"/>
      <c r="C76" s="32" t="s">
        <v>123</v>
      </c>
      <c r="D76" s="40"/>
      <c r="E76" s="32"/>
      <c r="F76" s="72" t="s">
        <v>615</v>
      </c>
    </row>
    <row r="77" spans="1:6" s="16" customFormat="1" ht="75" customHeight="1" x14ac:dyDescent="0.2">
      <c r="A77" s="90"/>
      <c r="B77" s="42"/>
      <c r="C77" s="32" t="s">
        <v>123</v>
      </c>
      <c r="D77" s="40"/>
      <c r="E77" s="32"/>
      <c r="F77" s="72" t="s">
        <v>615</v>
      </c>
    </row>
    <row r="78" spans="1:6" s="16" customFormat="1" ht="75" customHeight="1" x14ac:dyDescent="0.2">
      <c r="A78" s="90"/>
      <c r="B78" s="42"/>
      <c r="C78" s="32" t="s">
        <v>123</v>
      </c>
      <c r="D78" s="40"/>
      <c r="E78" s="32"/>
      <c r="F78" s="72" t="s">
        <v>615</v>
      </c>
    </row>
    <row r="79" spans="1:6" s="16" customFormat="1" ht="75" customHeight="1" x14ac:dyDescent="0.2">
      <c r="A79" s="90"/>
      <c r="B79" s="42"/>
      <c r="C79" s="32" t="s">
        <v>123</v>
      </c>
      <c r="D79" s="40"/>
      <c r="E79" s="32"/>
      <c r="F79" s="72" t="s">
        <v>615</v>
      </c>
    </row>
    <row r="80" spans="1:6" s="16" customFormat="1" ht="75" customHeight="1" x14ac:dyDescent="0.2">
      <c r="A80" s="90"/>
      <c r="B80" s="42"/>
      <c r="C80" s="32" t="s">
        <v>123</v>
      </c>
      <c r="D80" s="40"/>
      <c r="E80" s="32"/>
      <c r="F80" s="72" t="s">
        <v>615</v>
      </c>
    </row>
    <row r="81" spans="1:6" s="16" customFormat="1" ht="75" customHeight="1" x14ac:dyDescent="0.2">
      <c r="A81" s="90"/>
      <c r="B81" s="42"/>
      <c r="C81" s="32" t="s">
        <v>123</v>
      </c>
      <c r="D81" s="40"/>
      <c r="E81" s="32"/>
      <c r="F81" s="72" t="s">
        <v>615</v>
      </c>
    </row>
    <row r="82" spans="1:6" s="16" customFormat="1" ht="75" customHeight="1" x14ac:dyDescent="0.2">
      <c r="A82" s="90"/>
      <c r="B82" s="42"/>
      <c r="C82" s="32" t="s">
        <v>123</v>
      </c>
      <c r="D82" s="40"/>
      <c r="E82" s="32"/>
      <c r="F82" s="72" t="s">
        <v>615</v>
      </c>
    </row>
    <row r="83" spans="1:6" s="16" customFormat="1" ht="75" customHeight="1" x14ac:dyDescent="0.2">
      <c r="A83" s="90"/>
      <c r="B83" s="42"/>
      <c r="C83" s="32" t="s">
        <v>123</v>
      </c>
      <c r="D83" s="40"/>
      <c r="E83" s="32"/>
      <c r="F83" s="72" t="s">
        <v>615</v>
      </c>
    </row>
    <row r="84" spans="1:6" s="16" customFormat="1" ht="75" customHeight="1" x14ac:dyDescent="0.2">
      <c r="A84" s="90"/>
      <c r="B84" s="42"/>
      <c r="C84" s="32" t="s">
        <v>123</v>
      </c>
      <c r="D84" s="40"/>
      <c r="E84" s="32"/>
      <c r="F84" s="72" t="s">
        <v>615</v>
      </c>
    </row>
    <row r="85" spans="1:6" s="16" customFormat="1" ht="75" customHeight="1" x14ac:dyDescent="0.2">
      <c r="A85" s="90"/>
      <c r="B85" s="42"/>
      <c r="C85" s="32" t="s">
        <v>123</v>
      </c>
      <c r="D85" s="40"/>
      <c r="E85" s="32"/>
      <c r="F85" s="72" t="s">
        <v>615</v>
      </c>
    </row>
    <row r="86" spans="1:6" s="16" customFormat="1" ht="75" customHeight="1" x14ac:dyDescent="0.2">
      <c r="A86" s="90"/>
      <c r="B86" s="42"/>
      <c r="C86" s="32" t="s">
        <v>123</v>
      </c>
      <c r="D86" s="40"/>
      <c r="E86" s="32"/>
      <c r="F86" s="72" t="s">
        <v>615</v>
      </c>
    </row>
    <row r="87" spans="1:6" s="16" customFormat="1" ht="75" customHeight="1" x14ac:dyDescent="0.2">
      <c r="A87" s="90"/>
      <c r="B87" s="42"/>
      <c r="C87" s="32" t="s">
        <v>123</v>
      </c>
      <c r="D87" s="40"/>
      <c r="E87" s="32"/>
      <c r="F87" s="72" t="s">
        <v>615</v>
      </c>
    </row>
    <row r="88" spans="1:6" s="16" customFormat="1" ht="75" customHeight="1" x14ac:dyDescent="0.2">
      <c r="A88" s="90"/>
      <c r="B88" s="42"/>
      <c r="C88" s="32" t="s">
        <v>123</v>
      </c>
      <c r="D88" s="40"/>
      <c r="E88" s="32"/>
      <c r="F88" s="72" t="s">
        <v>615</v>
      </c>
    </row>
    <row r="89" spans="1:6" s="16" customFormat="1" ht="75" customHeight="1" x14ac:dyDescent="0.2">
      <c r="A89" s="90"/>
      <c r="B89" s="42"/>
      <c r="C89" s="32" t="s">
        <v>123</v>
      </c>
      <c r="D89" s="40"/>
      <c r="E89" s="32"/>
      <c r="F89" s="72" t="s">
        <v>615</v>
      </c>
    </row>
    <row r="90" spans="1:6" s="16" customFormat="1" ht="75" customHeight="1" x14ac:dyDescent="0.2">
      <c r="A90" s="90"/>
      <c r="B90" s="42"/>
      <c r="C90" s="32" t="s">
        <v>123</v>
      </c>
      <c r="D90" s="40"/>
      <c r="E90" s="32"/>
      <c r="F90" s="72" t="s">
        <v>615</v>
      </c>
    </row>
    <row r="91" spans="1:6" s="16" customFormat="1" ht="75" customHeight="1" x14ac:dyDescent="0.2">
      <c r="A91" s="90"/>
      <c r="B91" s="42"/>
      <c r="C91" s="32" t="s">
        <v>123</v>
      </c>
      <c r="D91" s="40"/>
      <c r="E91" s="32"/>
      <c r="F91" s="72" t="s">
        <v>615</v>
      </c>
    </row>
    <row r="92" spans="1:6" s="16" customFormat="1" ht="75" customHeight="1" x14ac:dyDescent="0.2">
      <c r="A92" s="90"/>
      <c r="B92" s="42"/>
      <c r="C92" s="32" t="s">
        <v>123</v>
      </c>
      <c r="D92" s="40"/>
      <c r="E92" s="32"/>
      <c r="F92" s="72" t="s">
        <v>615</v>
      </c>
    </row>
    <row r="93" spans="1:6" s="16" customFormat="1" ht="75" customHeight="1" x14ac:dyDescent="0.2">
      <c r="A93" s="90"/>
      <c r="B93" s="42"/>
      <c r="C93" s="32" t="s">
        <v>123</v>
      </c>
      <c r="D93" s="40"/>
      <c r="E93" s="32"/>
      <c r="F93" s="72" t="s">
        <v>615</v>
      </c>
    </row>
    <row r="94" spans="1:6" s="16" customFormat="1" ht="75" customHeight="1" x14ac:dyDescent="0.2">
      <c r="A94" s="90"/>
      <c r="B94" s="42"/>
      <c r="C94" s="32" t="s">
        <v>123</v>
      </c>
      <c r="D94" s="40"/>
      <c r="E94" s="32"/>
      <c r="F94" s="72" t="s">
        <v>615</v>
      </c>
    </row>
    <row r="95" spans="1:6" s="16" customFormat="1" ht="75" customHeight="1" x14ac:dyDescent="0.2">
      <c r="A95" s="90"/>
      <c r="B95" s="42"/>
      <c r="C95" s="32" t="s">
        <v>123</v>
      </c>
      <c r="D95" s="40"/>
      <c r="E95" s="32"/>
      <c r="F95" s="72" t="s">
        <v>615</v>
      </c>
    </row>
    <row r="96" spans="1:6" s="16" customFormat="1" ht="75" customHeight="1" x14ac:dyDescent="0.2">
      <c r="A96" s="90"/>
      <c r="B96" s="42"/>
      <c r="C96" s="32" t="s">
        <v>123</v>
      </c>
      <c r="D96" s="40"/>
      <c r="E96" s="32"/>
      <c r="F96" s="72" t="s">
        <v>615</v>
      </c>
    </row>
    <row r="97" spans="1:6" s="16" customFormat="1" ht="75" customHeight="1" x14ac:dyDescent="0.2">
      <c r="A97" s="90"/>
      <c r="B97" s="42"/>
      <c r="C97" s="32" t="s">
        <v>123</v>
      </c>
      <c r="D97" s="40"/>
      <c r="E97" s="32"/>
      <c r="F97" s="72" t="s">
        <v>615</v>
      </c>
    </row>
    <row r="98" spans="1:6" s="16" customFormat="1" ht="75" customHeight="1" x14ac:dyDescent="0.2">
      <c r="A98" s="90"/>
      <c r="B98" s="42"/>
      <c r="C98" s="32" t="s">
        <v>123</v>
      </c>
      <c r="D98" s="40"/>
      <c r="E98" s="32"/>
      <c r="F98" s="72" t="s">
        <v>615</v>
      </c>
    </row>
    <row r="99" spans="1:6" s="16" customFormat="1" ht="75" customHeight="1" x14ac:dyDescent="0.2">
      <c r="A99" s="90"/>
      <c r="B99" s="42"/>
      <c r="C99" s="32" t="s">
        <v>123</v>
      </c>
      <c r="D99" s="40"/>
      <c r="E99" s="32"/>
      <c r="F99" s="72" t="s">
        <v>615</v>
      </c>
    </row>
    <row r="100" spans="1:6" s="16" customFormat="1" ht="75" customHeight="1" x14ac:dyDescent="0.2">
      <c r="A100" s="90"/>
      <c r="B100" s="42"/>
      <c r="C100" s="32" t="s">
        <v>123</v>
      </c>
      <c r="D100" s="40"/>
      <c r="E100" s="32"/>
      <c r="F100" s="72" t="s">
        <v>615</v>
      </c>
    </row>
    <row r="101" spans="1:6" s="16" customFormat="1" ht="75" customHeight="1" x14ac:dyDescent="0.2">
      <c r="A101" s="90"/>
      <c r="B101" s="42"/>
      <c r="C101" s="32" t="s">
        <v>123</v>
      </c>
      <c r="D101" s="40"/>
      <c r="E101" s="32"/>
      <c r="F101" s="72" t="s">
        <v>615</v>
      </c>
    </row>
    <row r="102" spans="1:6" s="16" customFormat="1" ht="75" customHeight="1" x14ac:dyDescent="0.2">
      <c r="A102" s="90"/>
      <c r="B102" s="42"/>
      <c r="C102" s="32" t="s">
        <v>123</v>
      </c>
      <c r="D102" s="40"/>
      <c r="E102" s="32"/>
      <c r="F102" s="72" t="s">
        <v>615</v>
      </c>
    </row>
    <row r="103" spans="1:6" s="16" customFormat="1" ht="75" customHeight="1" x14ac:dyDescent="0.2">
      <c r="A103" s="90"/>
      <c r="B103" s="42"/>
      <c r="C103" s="32" t="s">
        <v>123</v>
      </c>
      <c r="D103" s="40"/>
      <c r="E103" s="32"/>
      <c r="F103" s="72" t="s">
        <v>615</v>
      </c>
    </row>
    <row r="104" spans="1:6" s="16" customFormat="1" ht="75" customHeight="1" x14ac:dyDescent="0.2">
      <c r="A104" s="90"/>
      <c r="B104" s="42"/>
      <c r="C104" s="32" t="s">
        <v>123</v>
      </c>
      <c r="D104" s="40"/>
      <c r="E104" s="32"/>
      <c r="F104" s="72" t="s">
        <v>615</v>
      </c>
    </row>
    <row r="105" spans="1:6" s="16" customFormat="1" ht="75" customHeight="1" x14ac:dyDescent="0.2">
      <c r="A105" s="90"/>
      <c r="B105" s="42"/>
      <c r="C105" s="32" t="s">
        <v>123</v>
      </c>
      <c r="D105" s="40"/>
      <c r="E105" s="32"/>
      <c r="F105" s="72" t="s">
        <v>615</v>
      </c>
    </row>
    <row r="106" spans="1:6" s="16" customFormat="1" ht="75" customHeight="1" x14ac:dyDescent="0.2">
      <c r="A106" s="90"/>
      <c r="B106" s="42"/>
      <c r="C106" s="32" t="s">
        <v>123</v>
      </c>
      <c r="D106" s="40"/>
      <c r="E106" s="32"/>
      <c r="F106" s="72" t="s">
        <v>615</v>
      </c>
    </row>
    <row r="107" spans="1:6" s="16" customFormat="1" ht="75" customHeight="1" x14ac:dyDescent="0.2">
      <c r="A107" s="90"/>
      <c r="B107" s="42"/>
      <c r="C107" s="32" t="s">
        <v>123</v>
      </c>
      <c r="D107" s="40"/>
      <c r="E107" s="32"/>
      <c r="F107" s="72" t="s">
        <v>615</v>
      </c>
    </row>
    <row r="108" spans="1:6" s="16" customFormat="1" ht="75" customHeight="1" x14ac:dyDescent="0.2">
      <c r="A108" s="90"/>
      <c r="B108" s="42"/>
      <c r="C108" s="32" t="s">
        <v>123</v>
      </c>
      <c r="D108" s="40"/>
      <c r="E108" s="32"/>
      <c r="F108" s="72" t="s">
        <v>615</v>
      </c>
    </row>
    <row r="109" spans="1:6" s="16" customFormat="1" ht="75" customHeight="1" x14ac:dyDescent="0.2">
      <c r="A109" s="90"/>
      <c r="B109" s="42"/>
      <c r="C109" s="32" t="s">
        <v>123</v>
      </c>
      <c r="D109" s="40"/>
      <c r="E109" s="32"/>
      <c r="F109" s="72" t="s">
        <v>615</v>
      </c>
    </row>
    <row r="110" spans="1:6" s="16" customFormat="1" ht="75" customHeight="1" x14ac:dyDescent="0.2">
      <c r="A110" s="90"/>
      <c r="B110" s="42"/>
      <c r="C110" s="32" t="s">
        <v>123</v>
      </c>
      <c r="D110" s="40"/>
      <c r="E110" s="32"/>
      <c r="F110" s="72" t="s">
        <v>615</v>
      </c>
    </row>
    <row r="111" spans="1:6" s="16" customFormat="1" ht="75" customHeight="1" x14ac:dyDescent="0.2">
      <c r="A111" s="90"/>
      <c r="B111" s="42"/>
      <c r="C111" s="32" t="s">
        <v>123</v>
      </c>
      <c r="D111" s="40"/>
      <c r="E111" s="32"/>
      <c r="F111" s="72" t="s">
        <v>615</v>
      </c>
    </row>
    <row r="112" spans="1:6" s="16" customFormat="1" ht="75" customHeight="1" x14ac:dyDescent="0.2">
      <c r="A112" s="90"/>
      <c r="B112" s="42"/>
      <c r="C112" s="32" t="s">
        <v>123</v>
      </c>
      <c r="D112" s="40"/>
      <c r="E112" s="32"/>
      <c r="F112" s="72" t="s">
        <v>615</v>
      </c>
    </row>
    <row r="113" spans="1:6" s="16" customFormat="1" ht="75" customHeight="1" x14ac:dyDescent="0.2">
      <c r="A113" s="90"/>
      <c r="B113" s="42"/>
      <c r="C113" s="32" t="s">
        <v>123</v>
      </c>
      <c r="D113" s="40"/>
      <c r="E113" s="32"/>
      <c r="F113" s="72" t="s">
        <v>615</v>
      </c>
    </row>
    <row r="114" spans="1:6" s="16" customFormat="1" ht="75" customHeight="1" x14ac:dyDescent="0.2">
      <c r="A114" s="90"/>
      <c r="B114" s="42"/>
      <c r="C114" s="32" t="s">
        <v>123</v>
      </c>
      <c r="D114" s="40"/>
      <c r="E114" s="32"/>
      <c r="F114" s="72" t="s">
        <v>615</v>
      </c>
    </row>
    <row r="115" spans="1:6" s="16" customFormat="1" ht="75" customHeight="1" x14ac:dyDescent="0.2">
      <c r="A115" s="90"/>
      <c r="B115" s="42"/>
      <c r="C115" s="32" t="s">
        <v>123</v>
      </c>
      <c r="D115" s="40"/>
      <c r="E115" s="32"/>
      <c r="F115" s="72" t="s">
        <v>615</v>
      </c>
    </row>
    <row r="116" spans="1:6" s="16" customFormat="1" ht="75" customHeight="1" x14ac:dyDescent="0.2">
      <c r="A116" s="90"/>
      <c r="B116" s="42"/>
      <c r="C116" s="32" t="s">
        <v>123</v>
      </c>
      <c r="D116" s="40"/>
      <c r="E116" s="32"/>
      <c r="F116" s="72" t="s">
        <v>615</v>
      </c>
    </row>
    <row r="117" spans="1:6" s="16" customFormat="1" ht="75" customHeight="1" x14ac:dyDescent="0.2">
      <c r="A117" s="90"/>
      <c r="B117" s="42"/>
      <c r="C117" s="32" t="s">
        <v>123</v>
      </c>
      <c r="D117" s="40"/>
      <c r="E117" s="32"/>
      <c r="F117" s="72" t="s">
        <v>615</v>
      </c>
    </row>
    <row r="118" spans="1:6" s="16" customFormat="1" ht="75" customHeight="1" x14ac:dyDescent="0.2">
      <c r="A118" s="90"/>
      <c r="B118" s="42"/>
      <c r="C118" s="32" t="s">
        <v>123</v>
      </c>
      <c r="D118" s="40"/>
      <c r="E118" s="32"/>
      <c r="F118" s="72" t="s">
        <v>615</v>
      </c>
    </row>
    <row r="119" spans="1:6" s="16" customFormat="1" ht="75" customHeight="1" x14ac:dyDescent="0.2">
      <c r="A119" s="90"/>
      <c r="B119" s="42"/>
      <c r="C119" s="32" t="s">
        <v>123</v>
      </c>
      <c r="D119" s="40"/>
      <c r="E119" s="32"/>
      <c r="F119" s="72" t="s">
        <v>615</v>
      </c>
    </row>
    <row r="120" spans="1:6" s="16" customFormat="1" ht="75" customHeight="1" x14ac:dyDescent="0.2">
      <c r="A120" s="90"/>
      <c r="B120" s="42"/>
      <c r="C120" s="32" t="s">
        <v>123</v>
      </c>
      <c r="D120" s="40"/>
      <c r="E120" s="32"/>
      <c r="F120" s="72" t="s">
        <v>615</v>
      </c>
    </row>
    <row r="121" spans="1:6" s="16" customFormat="1" ht="75" customHeight="1" x14ac:dyDescent="0.2">
      <c r="A121" s="90"/>
      <c r="B121" s="42"/>
      <c r="C121" s="32" t="s">
        <v>123</v>
      </c>
      <c r="D121" s="40"/>
      <c r="E121" s="32"/>
      <c r="F121" s="72" t="s">
        <v>615</v>
      </c>
    </row>
    <row r="122" spans="1:6" s="16" customFormat="1" ht="75" customHeight="1" x14ac:dyDescent="0.2">
      <c r="A122" s="90"/>
      <c r="B122" s="42"/>
      <c r="C122" s="32" t="s">
        <v>123</v>
      </c>
      <c r="D122" s="40"/>
      <c r="E122" s="32"/>
      <c r="F122" s="72" t="s">
        <v>615</v>
      </c>
    </row>
    <row r="123" spans="1:6" s="16" customFormat="1" ht="75" customHeight="1" x14ac:dyDescent="0.2">
      <c r="A123" s="90"/>
      <c r="B123" s="42"/>
      <c r="C123" s="32" t="s">
        <v>123</v>
      </c>
      <c r="D123" s="40"/>
      <c r="E123" s="32"/>
      <c r="F123" s="72" t="s">
        <v>615</v>
      </c>
    </row>
    <row r="124" spans="1:6" s="16" customFormat="1" ht="75" customHeight="1" x14ac:dyDescent="0.2">
      <c r="A124" s="90"/>
      <c r="B124" s="42"/>
      <c r="C124" s="32" t="s">
        <v>123</v>
      </c>
      <c r="D124" s="40"/>
      <c r="E124" s="32"/>
      <c r="F124" s="72" t="s">
        <v>615</v>
      </c>
    </row>
    <row r="125" spans="1:6" s="16" customFormat="1" ht="75" customHeight="1" x14ac:dyDescent="0.2">
      <c r="A125" s="90"/>
      <c r="B125" s="42"/>
      <c r="C125" s="32" t="s">
        <v>123</v>
      </c>
      <c r="D125" s="40"/>
      <c r="E125" s="32"/>
      <c r="F125" s="72" t="s">
        <v>615</v>
      </c>
    </row>
    <row r="126" spans="1:6" s="16" customFormat="1" ht="75" customHeight="1" x14ac:dyDescent="0.2">
      <c r="A126" s="90"/>
      <c r="B126" s="42"/>
      <c r="C126" s="32" t="s">
        <v>123</v>
      </c>
      <c r="D126" s="40"/>
      <c r="E126" s="32"/>
      <c r="F126" s="72" t="s">
        <v>615</v>
      </c>
    </row>
    <row r="127" spans="1:6" s="16" customFormat="1" ht="75" customHeight="1" x14ac:dyDescent="0.2">
      <c r="A127" s="90"/>
      <c r="B127" s="42"/>
      <c r="C127" s="32" t="s">
        <v>123</v>
      </c>
      <c r="D127" s="40"/>
      <c r="E127" s="32"/>
      <c r="F127" s="72" t="s">
        <v>615</v>
      </c>
    </row>
    <row r="128" spans="1:6" s="16" customFormat="1" ht="75" customHeight="1" x14ac:dyDescent="0.2">
      <c r="A128" s="90"/>
      <c r="B128" s="42"/>
      <c r="C128" s="32" t="s">
        <v>123</v>
      </c>
      <c r="D128" s="40"/>
      <c r="E128" s="32"/>
      <c r="F128" s="72" t="s">
        <v>615</v>
      </c>
    </row>
    <row r="129" spans="1:6" s="16" customFormat="1" ht="75" customHeight="1" x14ac:dyDescent="0.2">
      <c r="A129" s="90"/>
      <c r="B129" s="42"/>
      <c r="C129" s="32" t="s">
        <v>123</v>
      </c>
      <c r="D129" s="40"/>
      <c r="E129" s="32"/>
      <c r="F129" s="72" t="s">
        <v>615</v>
      </c>
    </row>
    <row r="130" spans="1:6" ht="18" x14ac:dyDescent="0.2">
      <c r="A130" s="73" t="s">
        <v>203</v>
      </c>
      <c r="B130" s="73"/>
      <c r="C130" s="74"/>
      <c r="D130" s="75"/>
      <c r="E130" s="74"/>
      <c r="F130" s="76"/>
    </row>
  </sheetData>
  <conditionalFormatting sqref="C1:E3">
    <cfRule type="cellIs" dxfId="485" priority="22" stopIfTrue="1" operator="equal">
      <formula>"Extremely Advantageous"</formula>
    </cfRule>
    <cfRule type="cellIs" dxfId="484" priority="23" stopIfTrue="1" operator="equal">
      <formula>"Highly Advantageous"</formula>
    </cfRule>
  </conditionalFormatting>
  <conditionalFormatting sqref="C1:E129">
    <cfRule type="cellIs" dxfId="483" priority="2" operator="equal">
      <formula>"Advantageous"</formula>
    </cfRule>
  </conditionalFormatting>
  <conditionalFormatting sqref="C1:E130">
    <cfRule type="cellIs" dxfId="482" priority="8" operator="equal">
      <formula>"Not Needed"</formula>
    </cfRule>
    <cfRule type="cellIs" dxfId="481" priority="9" operator="equal">
      <formula>"Minimal"</formula>
    </cfRule>
  </conditionalFormatting>
  <conditionalFormatting sqref="C4:E129">
    <cfRule type="cellIs" dxfId="480" priority="1" stopIfTrue="1" operator="equal">
      <formula>"High"</formula>
    </cfRule>
    <cfRule type="cellIs" dxfId="479" priority="3" stopIfTrue="1" operator="equal">
      <formula>"Extremely Advantageous"</formula>
    </cfRule>
    <cfRule type="cellIs" dxfId="478" priority="4" stopIfTrue="1" operator="equal">
      <formula>"Highly Advantageous"</formula>
    </cfRule>
    <cfRule type="cellIs" dxfId="477" priority="6" stopIfTrue="1" operator="equal">
      <formula>"Exception"</formula>
    </cfRule>
    <cfRule type="cellIs" dxfId="476" priority="7" stopIfTrue="1" operator="equal">
      <formula>"Select from Drop Down List"</formula>
    </cfRule>
  </conditionalFormatting>
  <conditionalFormatting sqref="C130:E130">
    <cfRule type="cellIs" dxfId="475" priority="19" stopIfTrue="1" operator="equal">
      <formula>"Extremely Advantageous"</formula>
    </cfRule>
    <cfRule type="cellIs" dxfId="474" priority="20" stopIfTrue="1" operator="equal">
      <formula>"Highly Advantageous"</formula>
    </cfRule>
  </conditionalFormatting>
  <conditionalFormatting sqref="C130:E1048576">
    <cfRule type="cellIs" dxfId="473" priority="21" operator="equal">
      <formula>"Advantageous"</formula>
    </cfRule>
  </conditionalFormatting>
  <conditionalFormatting sqref="C131:E1048576">
    <cfRule type="cellIs" dxfId="472" priority="24" stopIfTrue="1" operator="equal">
      <formula>"Extremely Advantageous"</formula>
    </cfRule>
    <cfRule type="cellIs" dxfId="471" priority="25" stopIfTrue="1" operator="equal">
      <formula>"Highly Advantageous"</formula>
    </cfRule>
    <cfRule type="cellIs" dxfId="470" priority="30" operator="equal">
      <formula>"Not Needed"</formula>
    </cfRule>
    <cfRule type="cellIs" dxfId="469" priority="31" operator="equal">
      <formula>"Minimal"</formula>
    </cfRule>
  </conditionalFormatting>
  <dataValidations count="3">
    <dataValidation type="list" allowBlank="1" showInputMessage="1" showErrorMessage="1" errorTitle="Invalid specification type" error="Please enter a Specification type from the drop-down list." sqref="C4:C129" xr:uid="{23630FAE-9AA2-4A61-BC80-8621A7A7307A}">
      <formula1>"High, Medium, Low"</formula1>
    </dataValidation>
    <dataValidation type="list" allowBlank="1" showInputMessage="1" showErrorMessage="1" errorTitle="Invalid specification type" error="Please enter a Specification type from the drop-down list." sqref="D2" xr:uid="{2ABC4DF6-9F7B-4D6B-B9A1-7AA749689219}">
      <formula1>"Cloud, On-premise, Hybrid"</formula1>
    </dataValidation>
    <dataValidation allowBlank="1" showInputMessage="1" showErrorMessage="1" errorTitle="Invalid specification type" error="Please enter a Specification type from the drop-down list." sqref="D1 E4:E129 D3:D1048576 D23:E126" xr:uid="{08A4E3A4-6CB9-43F0-8E2A-5F25E7D897F1}"/>
  </dataValidation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2">
    <pageSetUpPr fitToPage="1"/>
  </sheetPr>
  <dimension ref="A1:Y53"/>
  <sheetViews>
    <sheetView zoomScale="85" zoomScaleNormal="85" workbookViewId="0">
      <pane ySplit="3" topLeftCell="A4" activePane="bottomLeft" state="frozen"/>
      <selection pane="bottomLeft" activeCell="G4" sqref="G4"/>
    </sheetView>
  </sheetViews>
  <sheetFormatPr defaultColWidth="9.140625" defaultRowHeight="15" x14ac:dyDescent="0.25"/>
  <cols>
    <col min="1" max="1" width="10.7109375" style="2" customWidth="1"/>
    <col min="2" max="2" width="18.7109375" style="2" customWidth="1"/>
    <col min="3" max="3" width="32.28515625" style="3" customWidth="1"/>
    <col min="4" max="4" width="18" style="41" hidden="1" customWidth="1"/>
    <col min="5" max="5" width="1.28515625" style="3" hidden="1" customWidth="1"/>
    <col min="6" max="6" width="67" style="4" customWidth="1"/>
    <col min="7" max="7" width="65.7109375" style="172" customWidth="1"/>
    <col min="8" max="8" width="30.42578125" style="172" customWidth="1"/>
    <col min="9" max="10" width="30.7109375" style="173" customWidth="1"/>
    <col min="11" max="11" width="10.7109375" hidden="1" customWidth="1"/>
    <col min="12" max="13" width="10" style="30" hidden="1" customWidth="1"/>
    <col min="14" max="23" width="8.7109375" style="30" hidden="1" customWidth="1"/>
    <col min="24" max="24" width="60.7109375" style="30" hidden="1" customWidth="1"/>
    <col min="25" max="25" width="32.7109375" style="30" hidden="1" customWidth="1"/>
    <col min="26" max="16384" width="9.140625" style="30"/>
  </cols>
  <sheetData>
    <row r="1" spans="1:25" s="153" customFormat="1" ht="105" customHeight="1" thickBot="1" x14ac:dyDescent="0.3">
      <c r="A1" s="7" t="s">
        <v>18</v>
      </c>
      <c r="B1" s="7" t="s">
        <v>19</v>
      </c>
      <c r="C1" s="7" t="s">
        <v>20</v>
      </c>
      <c r="D1" s="37" t="s">
        <v>21</v>
      </c>
      <c r="E1" s="7" t="s">
        <v>22</v>
      </c>
      <c r="F1" s="7" t="s">
        <v>23</v>
      </c>
      <c r="G1" s="7" t="s">
        <v>24</v>
      </c>
      <c r="H1" s="7" t="s">
        <v>25</v>
      </c>
      <c r="I1" s="7" t="s">
        <v>26</v>
      </c>
      <c r="J1" s="7" t="s">
        <v>27</v>
      </c>
      <c r="K1" s="18" t="s">
        <v>28</v>
      </c>
      <c r="L1" s="18" t="s">
        <v>29</v>
      </c>
      <c r="M1" s="18" t="s">
        <v>30</v>
      </c>
      <c r="N1" s="18" t="s">
        <v>31</v>
      </c>
      <c r="O1" s="18" t="s">
        <v>32</v>
      </c>
      <c r="P1" s="18" t="s">
        <v>33</v>
      </c>
      <c r="Q1" s="19" t="s">
        <v>34</v>
      </c>
      <c r="R1" s="19" t="s">
        <v>35</v>
      </c>
      <c r="S1" s="19" t="s">
        <v>36</v>
      </c>
      <c r="T1" s="19" t="s">
        <v>37</v>
      </c>
      <c r="U1" s="19" t="s">
        <v>38</v>
      </c>
      <c r="V1" s="19" t="s">
        <v>39</v>
      </c>
      <c r="W1" s="20" t="s">
        <v>40</v>
      </c>
      <c r="X1" s="21" t="s">
        <v>41</v>
      </c>
      <c r="Y1" s="152" t="s">
        <v>42</v>
      </c>
    </row>
    <row r="2" spans="1:25" s="153" customFormat="1" ht="26.25" customHeight="1" thickBot="1" x14ac:dyDescent="0.3">
      <c r="A2" s="154" t="s">
        <v>43</v>
      </c>
      <c r="B2" s="155"/>
      <c r="C2" s="174"/>
      <c r="D2" s="156"/>
      <c r="E2" s="156"/>
      <c r="F2" s="157"/>
      <c r="G2" s="35"/>
      <c r="H2" s="181" t="s">
        <v>702</v>
      </c>
      <c r="I2" s="182"/>
      <c r="J2" s="183"/>
      <c r="K2" s="82">
        <v>5</v>
      </c>
      <c r="L2" s="83">
        <v>2</v>
      </c>
      <c r="M2" s="83">
        <v>0</v>
      </c>
      <c r="N2" s="83">
        <v>3</v>
      </c>
      <c r="O2" s="83">
        <v>1</v>
      </c>
      <c r="P2" s="83">
        <v>0</v>
      </c>
      <c r="Q2" s="83">
        <v>1</v>
      </c>
      <c r="R2" s="82">
        <v>0</v>
      </c>
      <c r="S2" s="82">
        <v>0</v>
      </c>
      <c r="T2" s="84"/>
      <c r="U2" s="82" t="s">
        <v>45</v>
      </c>
      <c r="V2" s="22"/>
      <c r="W2" s="23"/>
      <c r="X2" s="25"/>
      <c r="Y2" s="158"/>
    </row>
    <row r="3" spans="1:25" s="159" customFormat="1" ht="30" customHeight="1" x14ac:dyDescent="0.25">
      <c r="A3" s="8"/>
      <c r="B3" s="31"/>
      <c r="C3" s="9"/>
      <c r="D3" s="39"/>
      <c r="E3" s="9"/>
      <c r="F3" s="143" t="s">
        <v>46</v>
      </c>
      <c r="G3" s="11"/>
      <c r="H3" s="11"/>
      <c r="I3" s="12"/>
      <c r="J3" s="12"/>
      <c r="K3" s="9"/>
      <c r="L3" s="9"/>
      <c r="M3" s="9"/>
      <c r="N3" s="9"/>
      <c r="O3" s="9"/>
      <c r="P3" s="9"/>
      <c r="Q3" s="9"/>
      <c r="R3" s="9"/>
      <c r="S3" s="9"/>
      <c r="T3" s="9"/>
      <c r="U3" s="9"/>
      <c r="V3" s="9"/>
      <c r="W3" s="9"/>
      <c r="X3" s="9"/>
      <c r="Y3" s="9"/>
    </row>
    <row r="4" spans="1:25" s="159" customFormat="1" ht="75" customHeight="1" x14ac:dyDescent="0.2">
      <c r="A4" s="33" t="s">
        <v>47</v>
      </c>
      <c r="B4" s="32" t="s">
        <v>48</v>
      </c>
      <c r="C4" s="32" t="s">
        <v>49</v>
      </c>
      <c r="D4" s="40" t="s">
        <v>50</v>
      </c>
      <c r="E4" s="32" t="s">
        <v>51</v>
      </c>
      <c r="F4" s="160" t="s">
        <v>52</v>
      </c>
      <c r="G4" s="94" t="s">
        <v>710</v>
      </c>
      <c r="H4" s="13" t="s">
        <v>53</v>
      </c>
      <c r="I4" s="13" t="s">
        <v>53</v>
      </c>
      <c r="J4" s="13" t="s">
        <v>53</v>
      </c>
      <c r="K4" s="27">
        <f t="shared" ref="K4:K28" si="0">COUNTIFS(C4:C4,"=High",H4:H4,"=YES-Fully meets")</f>
        <v>0</v>
      </c>
      <c r="L4" s="27">
        <f t="shared" ref="L4:L28" si="1">COUNTIFS(C4:C4,"=High",H4:H4,"=YES-Partially meets")</f>
        <v>0</v>
      </c>
      <c r="M4" s="27">
        <f t="shared" ref="M4:M28" si="2">COUNTIFS(C4:C4,"=High",H4:H4,"=NO-Does not meet")</f>
        <v>0</v>
      </c>
      <c r="N4" s="27">
        <f t="shared" ref="N4:N28" si="3">COUNTIFS(C4:C4,"=Medium",H4:H4,"=YES-Fully meets")</f>
        <v>0</v>
      </c>
      <c r="O4" s="27">
        <f t="shared" ref="O4:O28" si="4">COUNTIFS(C4:C4,"=Medium",H4:H4,"=YES-Partially meets")</f>
        <v>0</v>
      </c>
      <c r="P4" s="27">
        <f t="shared" ref="P4:P28" si="5">COUNTIFS(C4:C4,"=Medium",H4:H4,"=NO-Does not meet")</f>
        <v>0</v>
      </c>
      <c r="Q4" s="27">
        <f t="shared" ref="Q4:Q28" si="6">COUNTIFS(C4:C4,"=Low",H4:H4,"=YES-Fully meets")</f>
        <v>0</v>
      </c>
      <c r="R4" s="27">
        <f t="shared" ref="R4:R28" si="7">COUNTIFS(C4:C4,"=Low",H4:H4,"=YES-Partially meets")</f>
        <v>0</v>
      </c>
      <c r="S4" s="27">
        <f t="shared" ref="S4:S28" si="8">COUNTIFS(C4:C4,"=Low",H4:H4,"=NO-Does not meet")</f>
        <v>0</v>
      </c>
      <c r="T4" s="27">
        <f>+(K4*'IT Tech Functional Reqs'!$K$2)+(L4*'IT Tech Functional Reqs'!$L$2)+(M4*'IT Tech Functional Reqs'!$M$2)+(N4*'IT Tech Functional Reqs'!$N$2)+(O4*'IT Tech Functional Reqs'!$O$2)+(P4*'IT Tech Functional Reqs'!$P$2)+(Q4*'IT Tech Functional Reqs'!$Q$2)+(R4*'IT Tech Functional Reqs'!$R$2)+(S4*'IT Tech Functional Reqs'!$S$4)</f>
        <v>0</v>
      </c>
      <c r="U4" s="27">
        <f t="shared" ref="U4:U28" si="9">IF($I4="Production",1,IF($I4="Development",0.25,0))</f>
        <v>0</v>
      </c>
      <c r="V4" s="27">
        <f t="shared" ref="V4:V28" si="10">+T4*U4</f>
        <v>0</v>
      </c>
      <c r="W4" s="27">
        <f t="shared" ref="W4:W28" si="11">IF(C4="High",$K$2,IF(C4="Medium",$N$2,$Q$2))</f>
        <v>3</v>
      </c>
      <c r="X4" s="43"/>
      <c r="Y4" s="161"/>
    </row>
    <row r="5" spans="1:25" s="159" customFormat="1" ht="75" customHeight="1" x14ac:dyDescent="0.2">
      <c r="A5" s="33" t="s">
        <v>54</v>
      </c>
      <c r="B5" s="32" t="s">
        <v>48</v>
      </c>
      <c r="C5" s="32" t="s">
        <v>55</v>
      </c>
      <c r="D5" s="40" t="s">
        <v>56</v>
      </c>
      <c r="E5" s="32" t="s">
        <v>57</v>
      </c>
      <c r="F5" s="160" t="s">
        <v>58</v>
      </c>
      <c r="G5" s="93"/>
      <c r="H5" s="13" t="s">
        <v>53</v>
      </c>
      <c r="I5" s="13" t="s">
        <v>53</v>
      </c>
      <c r="J5" s="13" t="s">
        <v>53</v>
      </c>
      <c r="K5" s="27">
        <f t="shared" si="0"/>
        <v>0</v>
      </c>
      <c r="L5" s="27">
        <f t="shared" si="1"/>
        <v>0</v>
      </c>
      <c r="M5" s="27">
        <f t="shared" si="2"/>
        <v>0</v>
      </c>
      <c r="N5" s="27">
        <f t="shared" si="3"/>
        <v>0</v>
      </c>
      <c r="O5" s="27">
        <f t="shared" si="4"/>
        <v>0</v>
      </c>
      <c r="P5" s="27">
        <f t="shared" si="5"/>
        <v>0</v>
      </c>
      <c r="Q5" s="27">
        <f t="shared" si="6"/>
        <v>0</v>
      </c>
      <c r="R5" s="27">
        <f t="shared" si="7"/>
        <v>0</v>
      </c>
      <c r="S5" s="27">
        <f t="shared" si="8"/>
        <v>0</v>
      </c>
      <c r="T5" s="27">
        <f>+(K5*'IT Tech Functional Reqs'!$K$2)+(L5*'IT Tech Functional Reqs'!$L$2)+(M5*'IT Tech Functional Reqs'!$M$2)+(N5*'IT Tech Functional Reqs'!$N$2)+(O5*'IT Tech Functional Reqs'!$O$2)+(P5*'IT Tech Functional Reqs'!$P$2)+(Q5*'IT Tech Functional Reqs'!$Q$2)+(R5*'IT Tech Functional Reqs'!$R$2)+(S5*'IT Tech Functional Reqs'!$S$4)</f>
        <v>0</v>
      </c>
      <c r="U5" s="27">
        <f t="shared" si="9"/>
        <v>0</v>
      </c>
      <c r="V5" s="27">
        <f t="shared" si="10"/>
        <v>0</v>
      </c>
      <c r="W5" s="27">
        <f t="shared" si="11"/>
        <v>5</v>
      </c>
      <c r="X5" s="43"/>
      <c r="Y5" s="161"/>
    </row>
    <row r="6" spans="1:25" s="159" customFormat="1" ht="75" customHeight="1" x14ac:dyDescent="0.2">
      <c r="A6" s="33" t="s">
        <v>59</v>
      </c>
      <c r="B6" s="32" t="s">
        <v>60</v>
      </c>
      <c r="C6" s="32" t="s">
        <v>55</v>
      </c>
      <c r="D6" s="40" t="s">
        <v>61</v>
      </c>
      <c r="E6" s="32" t="s">
        <v>57</v>
      </c>
      <c r="F6" s="160" t="s">
        <v>62</v>
      </c>
      <c r="G6" s="93"/>
      <c r="H6" s="13" t="s">
        <v>53</v>
      </c>
      <c r="I6" s="13" t="s">
        <v>53</v>
      </c>
      <c r="J6" s="13" t="s">
        <v>53</v>
      </c>
      <c r="K6" s="27">
        <f t="shared" si="0"/>
        <v>0</v>
      </c>
      <c r="L6" s="27">
        <f t="shared" si="1"/>
        <v>0</v>
      </c>
      <c r="M6" s="27">
        <f t="shared" si="2"/>
        <v>0</v>
      </c>
      <c r="N6" s="27">
        <f t="shared" si="3"/>
        <v>0</v>
      </c>
      <c r="O6" s="27">
        <f t="shared" si="4"/>
        <v>0</v>
      </c>
      <c r="P6" s="27">
        <f t="shared" si="5"/>
        <v>0</v>
      </c>
      <c r="Q6" s="27">
        <f t="shared" si="6"/>
        <v>0</v>
      </c>
      <c r="R6" s="27">
        <f t="shared" si="7"/>
        <v>0</v>
      </c>
      <c r="S6" s="27">
        <f t="shared" si="8"/>
        <v>0</v>
      </c>
      <c r="T6" s="27">
        <f>+(K6*'IT Tech Functional Reqs'!$K$2)+(L6*'IT Tech Functional Reqs'!$L$2)+(M6*'IT Tech Functional Reqs'!$M$2)+(N6*'IT Tech Functional Reqs'!$N$2)+(O6*'IT Tech Functional Reqs'!$O$2)+(P6*'IT Tech Functional Reqs'!$P$2)+(Q6*'IT Tech Functional Reqs'!$Q$2)+(R6*'IT Tech Functional Reqs'!$R$2)+(S6*'IT Tech Functional Reqs'!$S$4)</f>
        <v>0</v>
      </c>
      <c r="U6" s="27">
        <f t="shared" si="9"/>
        <v>0</v>
      </c>
      <c r="V6" s="27">
        <f t="shared" si="10"/>
        <v>0</v>
      </c>
      <c r="W6" s="27">
        <f t="shared" si="11"/>
        <v>5</v>
      </c>
      <c r="X6" s="43"/>
      <c r="Y6" s="161"/>
    </row>
    <row r="7" spans="1:25" s="159" customFormat="1" ht="75" customHeight="1" x14ac:dyDescent="0.2">
      <c r="A7" s="33" t="s">
        <v>63</v>
      </c>
      <c r="B7" s="32" t="s">
        <v>60</v>
      </c>
      <c r="C7" s="32" t="s">
        <v>55</v>
      </c>
      <c r="D7" s="40" t="s">
        <v>64</v>
      </c>
      <c r="E7" s="32" t="s">
        <v>57</v>
      </c>
      <c r="F7" s="160" t="s">
        <v>65</v>
      </c>
      <c r="G7" s="93"/>
      <c r="H7" s="13" t="s">
        <v>53</v>
      </c>
      <c r="I7" s="13" t="s">
        <v>53</v>
      </c>
      <c r="J7" s="13" t="s">
        <v>53</v>
      </c>
      <c r="K7" s="27">
        <f t="shared" si="0"/>
        <v>0</v>
      </c>
      <c r="L7" s="27">
        <f t="shared" si="1"/>
        <v>0</v>
      </c>
      <c r="M7" s="27">
        <f t="shared" si="2"/>
        <v>0</v>
      </c>
      <c r="N7" s="27">
        <f t="shared" si="3"/>
        <v>0</v>
      </c>
      <c r="O7" s="27">
        <f t="shared" si="4"/>
        <v>0</v>
      </c>
      <c r="P7" s="27">
        <f t="shared" si="5"/>
        <v>0</v>
      </c>
      <c r="Q7" s="27">
        <f t="shared" si="6"/>
        <v>0</v>
      </c>
      <c r="R7" s="27">
        <f t="shared" si="7"/>
        <v>0</v>
      </c>
      <c r="S7" s="27">
        <f t="shared" si="8"/>
        <v>0</v>
      </c>
      <c r="T7" s="27">
        <f>+(K7*'IT Tech Functional Reqs'!$K$2)+(L7*'IT Tech Functional Reqs'!$L$2)+(M7*'IT Tech Functional Reqs'!$M$2)+(N7*'IT Tech Functional Reqs'!$N$2)+(O7*'IT Tech Functional Reqs'!$O$2)+(P7*'IT Tech Functional Reqs'!$P$2)+(Q7*'IT Tech Functional Reqs'!$Q$2)+(R7*'IT Tech Functional Reqs'!$R$2)+(S7*'IT Tech Functional Reqs'!$S$4)</f>
        <v>0</v>
      </c>
      <c r="U7" s="27">
        <f t="shared" si="9"/>
        <v>0</v>
      </c>
      <c r="V7" s="27">
        <f t="shared" si="10"/>
        <v>0</v>
      </c>
      <c r="W7" s="27">
        <f t="shared" si="11"/>
        <v>5</v>
      </c>
      <c r="X7" s="43"/>
      <c r="Y7" s="161"/>
    </row>
    <row r="8" spans="1:25" s="159" customFormat="1" ht="75" customHeight="1" x14ac:dyDescent="0.2">
      <c r="A8" s="33" t="s">
        <v>66</v>
      </c>
      <c r="B8" s="32" t="s">
        <v>60</v>
      </c>
      <c r="C8" s="32" t="s">
        <v>49</v>
      </c>
      <c r="D8" s="40" t="s">
        <v>67</v>
      </c>
      <c r="E8" s="32" t="s">
        <v>51</v>
      </c>
      <c r="F8" s="160" t="s">
        <v>68</v>
      </c>
      <c r="G8" s="93"/>
      <c r="H8" s="13" t="s">
        <v>53</v>
      </c>
      <c r="I8" s="13" t="s">
        <v>53</v>
      </c>
      <c r="J8" s="13" t="s">
        <v>53</v>
      </c>
      <c r="K8" s="27">
        <f t="shared" si="0"/>
        <v>0</v>
      </c>
      <c r="L8" s="27">
        <f t="shared" si="1"/>
        <v>0</v>
      </c>
      <c r="M8" s="27">
        <f t="shared" si="2"/>
        <v>0</v>
      </c>
      <c r="N8" s="27">
        <f t="shared" si="3"/>
        <v>0</v>
      </c>
      <c r="O8" s="27">
        <f t="shared" si="4"/>
        <v>0</v>
      </c>
      <c r="P8" s="27">
        <f t="shared" si="5"/>
        <v>0</v>
      </c>
      <c r="Q8" s="27">
        <f t="shared" si="6"/>
        <v>0</v>
      </c>
      <c r="R8" s="27">
        <f t="shared" si="7"/>
        <v>0</v>
      </c>
      <c r="S8" s="27">
        <f t="shared" si="8"/>
        <v>0</v>
      </c>
      <c r="T8" s="27">
        <f>+(K8*'IT Tech Functional Reqs'!$K$2)+(L8*'IT Tech Functional Reqs'!$L$2)+(M8*'IT Tech Functional Reqs'!$M$2)+(N8*'IT Tech Functional Reqs'!$N$2)+(O8*'IT Tech Functional Reqs'!$O$2)+(P8*'IT Tech Functional Reqs'!$P$2)+(Q8*'IT Tech Functional Reqs'!$Q$2)+(R8*'IT Tech Functional Reqs'!$R$2)+(S8*'IT Tech Functional Reqs'!$S$4)</f>
        <v>0</v>
      </c>
      <c r="U8" s="27">
        <f t="shared" si="9"/>
        <v>0</v>
      </c>
      <c r="V8" s="27">
        <f t="shared" si="10"/>
        <v>0</v>
      </c>
      <c r="W8" s="27">
        <f t="shared" si="11"/>
        <v>3</v>
      </c>
      <c r="X8" s="43"/>
      <c r="Y8" s="161"/>
    </row>
    <row r="9" spans="1:25" s="159" customFormat="1" ht="75" customHeight="1" x14ac:dyDescent="0.2">
      <c r="A9" s="33" t="s">
        <v>69</v>
      </c>
      <c r="B9" s="32" t="s">
        <v>60</v>
      </c>
      <c r="C9" s="32" t="s">
        <v>55</v>
      </c>
      <c r="D9" s="40" t="s">
        <v>70</v>
      </c>
      <c r="E9" s="32" t="s">
        <v>57</v>
      </c>
      <c r="F9" s="162" t="s">
        <v>71</v>
      </c>
      <c r="G9" s="93"/>
      <c r="H9" s="13" t="s">
        <v>53</v>
      </c>
      <c r="I9" s="13" t="s">
        <v>53</v>
      </c>
      <c r="J9" s="13" t="s">
        <v>53</v>
      </c>
      <c r="K9" s="27">
        <f t="shared" si="0"/>
        <v>0</v>
      </c>
      <c r="L9" s="27">
        <f t="shared" si="1"/>
        <v>0</v>
      </c>
      <c r="M9" s="27">
        <f t="shared" si="2"/>
        <v>0</v>
      </c>
      <c r="N9" s="27">
        <f t="shared" si="3"/>
        <v>0</v>
      </c>
      <c r="O9" s="27">
        <f t="shared" si="4"/>
        <v>0</v>
      </c>
      <c r="P9" s="27">
        <f t="shared" si="5"/>
        <v>0</v>
      </c>
      <c r="Q9" s="27">
        <f t="shared" si="6"/>
        <v>0</v>
      </c>
      <c r="R9" s="27">
        <f t="shared" si="7"/>
        <v>0</v>
      </c>
      <c r="S9" s="27">
        <f t="shared" si="8"/>
        <v>0</v>
      </c>
      <c r="T9" s="27">
        <f>+(K9*'IT Tech Functional Reqs'!$K$2)+(L9*'IT Tech Functional Reqs'!$L$2)+(M9*'IT Tech Functional Reqs'!$M$2)+(N9*'IT Tech Functional Reqs'!$N$2)+(O9*'IT Tech Functional Reqs'!$O$2)+(P9*'IT Tech Functional Reqs'!$P$2)+(Q9*'IT Tech Functional Reqs'!$Q$2)+(R9*'IT Tech Functional Reqs'!$R$2)+(S9*'IT Tech Functional Reqs'!$S$4)</f>
        <v>0</v>
      </c>
      <c r="U9" s="27">
        <f t="shared" si="9"/>
        <v>0</v>
      </c>
      <c r="V9" s="27">
        <f t="shared" si="10"/>
        <v>0</v>
      </c>
      <c r="W9" s="27">
        <f t="shared" si="11"/>
        <v>5</v>
      </c>
      <c r="X9" s="43"/>
      <c r="Y9" s="161"/>
    </row>
    <row r="10" spans="1:25" s="159" customFormat="1" ht="75" customHeight="1" x14ac:dyDescent="0.2">
      <c r="A10" s="33" t="s">
        <v>72</v>
      </c>
      <c r="B10" s="32" t="s">
        <v>60</v>
      </c>
      <c r="C10" s="32" t="s">
        <v>49</v>
      </c>
      <c r="D10" s="40" t="s">
        <v>73</v>
      </c>
      <c r="E10" s="32" t="s">
        <v>51</v>
      </c>
      <c r="F10" s="160" t="s">
        <v>74</v>
      </c>
      <c r="G10" s="93"/>
      <c r="H10" s="13" t="s">
        <v>53</v>
      </c>
      <c r="I10" s="13" t="s">
        <v>53</v>
      </c>
      <c r="J10" s="13" t="s">
        <v>53</v>
      </c>
      <c r="K10" s="27">
        <f t="shared" si="0"/>
        <v>0</v>
      </c>
      <c r="L10" s="27">
        <f t="shared" si="1"/>
        <v>0</v>
      </c>
      <c r="M10" s="27">
        <f t="shared" si="2"/>
        <v>0</v>
      </c>
      <c r="N10" s="27">
        <f t="shared" si="3"/>
        <v>0</v>
      </c>
      <c r="O10" s="27">
        <f t="shared" si="4"/>
        <v>0</v>
      </c>
      <c r="P10" s="27">
        <f t="shared" si="5"/>
        <v>0</v>
      </c>
      <c r="Q10" s="27">
        <f t="shared" si="6"/>
        <v>0</v>
      </c>
      <c r="R10" s="27">
        <f t="shared" si="7"/>
        <v>0</v>
      </c>
      <c r="S10" s="27">
        <f t="shared" si="8"/>
        <v>0</v>
      </c>
      <c r="T10" s="27">
        <f>+(K10*'IT Tech Functional Reqs'!$K$2)+(L10*'IT Tech Functional Reqs'!$L$2)+(M10*'IT Tech Functional Reqs'!$M$2)+(N10*'IT Tech Functional Reqs'!$N$2)+(O10*'IT Tech Functional Reqs'!$O$2)+(P10*'IT Tech Functional Reqs'!$P$2)+(Q10*'IT Tech Functional Reqs'!$Q$2)+(R10*'IT Tech Functional Reqs'!$R$2)+(S10*'IT Tech Functional Reqs'!$S$4)</f>
        <v>0</v>
      </c>
      <c r="U10" s="27">
        <f t="shared" si="9"/>
        <v>0</v>
      </c>
      <c r="V10" s="27">
        <f t="shared" si="10"/>
        <v>0</v>
      </c>
      <c r="W10" s="27">
        <f t="shared" si="11"/>
        <v>3</v>
      </c>
      <c r="X10" s="43"/>
      <c r="Y10" s="161"/>
    </row>
    <row r="11" spans="1:25" s="159" customFormat="1" ht="75" customHeight="1" x14ac:dyDescent="0.2">
      <c r="A11" s="33" t="s">
        <v>75</v>
      </c>
      <c r="B11" s="32" t="s">
        <v>60</v>
      </c>
      <c r="C11" s="32" t="s">
        <v>55</v>
      </c>
      <c r="D11" s="40" t="s">
        <v>76</v>
      </c>
      <c r="E11" s="32" t="s">
        <v>57</v>
      </c>
      <c r="F11" s="160" t="s">
        <v>77</v>
      </c>
      <c r="G11" s="93"/>
      <c r="H11" s="13" t="s">
        <v>53</v>
      </c>
      <c r="I11" s="13" t="s">
        <v>53</v>
      </c>
      <c r="J11" s="13" t="s">
        <v>53</v>
      </c>
      <c r="K11" s="27">
        <f t="shared" si="0"/>
        <v>0</v>
      </c>
      <c r="L11" s="27">
        <f t="shared" si="1"/>
        <v>0</v>
      </c>
      <c r="M11" s="27">
        <f t="shared" si="2"/>
        <v>0</v>
      </c>
      <c r="N11" s="27">
        <f t="shared" si="3"/>
        <v>0</v>
      </c>
      <c r="O11" s="27">
        <f t="shared" si="4"/>
        <v>0</v>
      </c>
      <c r="P11" s="27">
        <f t="shared" si="5"/>
        <v>0</v>
      </c>
      <c r="Q11" s="27">
        <f t="shared" si="6"/>
        <v>0</v>
      </c>
      <c r="R11" s="27">
        <f t="shared" si="7"/>
        <v>0</v>
      </c>
      <c r="S11" s="27">
        <f t="shared" si="8"/>
        <v>0</v>
      </c>
      <c r="T11" s="27">
        <f>+(K11*'IT Tech Functional Reqs'!$K$2)+(L11*'IT Tech Functional Reqs'!$L$2)+(M11*'IT Tech Functional Reqs'!$M$2)+(N11*'IT Tech Functional Reqs'!$N$2)+(O11*'IT Tech Functional Reqs'!$O$2)+(P11*'IT Tech Functional Reqs'!$P$2)+(Q11*'IT Tech Functional Reqs'!$Q$2)+(R11*'IT Tech Functional Reqs'!$R$2)+(S11*'IT Tech Functional Reqs'!$S$4)</f>
        <v>0</v>
      </c>
      <c r="U11" s="27">
        <f t="shared" si="9"/>
        <v>0</v>
      </c>
      <c r="V11" s="27">
        <f t="shared" si="10"/>
        <v>0</v>
      </c>
      <c r="W11" s="27">
        <f t="shared" si="11"/>
        <v>5</v>
      </c>
      <c r="X11" s="43"/>
      <c r="Y11" s="161"/>
    </row>
    <row r="12" spans="1:25" s="159" customFormat="1" ht="75" customHeight="1" x14ac:dyDescent="0.2">
      <c r="A12" s="33" t="s">
        <v>78</v>
      </c>
      <c r="B12" s="163" t="s">
        <v>79</v>
      </c>
      <c r="C12" s="32" t="s">
        <v>55</v>
      </c>
      <c r="D12" s="40" t="s">
        <v>80</v>
      </c>
      <c r="E12" s="32" t="s">
        <v>57</v>
      </c>
      <c r="F12" s="160" t="s">
        <v>81</v>
      </c>
      <c r="G12" s="135"/>
      <c r="H12" s="13" t="s">
        <v>53</v>
      </c>
      <c r="I12" s="13" t="s">
        <v>53</v>
      </c>
      <c r="J12" s="13" t="s">
        <v>53</v>
      </c>
      <c r="K12" s="27">
        <f t="shared" si="0"/>
        <v>0</v>
      </c>
      <c r="L12" s="27">
        <f t="shared" si="1"/>
        <v>0</v>
      </c>
      <c r="M12" s="27">
        <f t="shared" si="2"/>
        <v>0</v>
      </c>
      <c r="N12" s="27">
        <f t="shared" si="3"/>
        <v>0</v>
      </c>
      <c r="O12" s="27">
        <f t="shared" si="4"/>
        <v>0</v>
      </c>
      <c r="P12" s="27">
        <f t="shared" si="5"/>
        <v>0</v>
      </c>
      <c r="Q12" s="27">
        <f t="shared" si="6"/>
        <v>0</v>
      </c>
      <c r="R12" s="27">
        <f t="shared" si="7"/>
        <v>0</v>
      </c>
      <c r="S12" s="27">
        <f t="shared" si="8"/>
        <v>0</v>
      </c>
      <c r="T12" s="27">
        <f>+(K12*'IT Tech Functional Reqs'!$K$2)+(L12*'IT Tech Functional Reqs'!$L$2)+(M12*'IT Tech Functional Reqs'!$M$2)+(N12*'IT Tech Functional Reqs'!$N$2)+(O12*'IT Tech Functional Reqs'!$O$2)+(P12*'IT Tech Functional Reqs'!$P$2)+(Q12*'IT Tech Functional Reqs'!$Q$2)+(R12*'IT Tech Functional Reqs'!$R$2)+(S12*'IT Tech Functional Reqs'!$S$4)</f>
        <v>0</v>
      </c>
      <c r="U12" s="27">
        <f t="shared" si="9"/>
        <v>0</v>
      </c>
      <c r="V12" s="27">
        <f t="shared" si="10"/>
        <v>0</v>
      </c>
      <c r="W12" s="27">
        <f t="shared" si="11"/>
        <v>5</v>
      </c>
      <c r="X12" s="29"/>
      <c r="Y12" s="161"/>
    </row>
    <row r="13" spans="1:25" s="159" customFormat="1" ht="75" customHeight="1" x14ac:dyDescent="0.2">
      <c r="A13" s="33" t="s">
        <v>82</v>
      </c>
      <c r="B13" s="163" t="s">
        <v>79</v>
      </c>
      <c r="C13" s="32" t="s">
        <v>55</v>
      </c>
      <c r="D13" s="40" t="s">
        <v>83</v>
      </c>
      <c r="E13" s="32" t="s">
        <v>57</v>
      </c>
      <c r="F13" s="160" t="s">
        <v>84</v>
      </c>
      <c r="G13" s="93"/>
      <c r="H13" s="13" t="s">
        <v>53</v>
      </c>
      <c r="I13" s="13" t="s">
        <v>53</v>
      </c>
      <c r="J13" s="13" t="s">
        <v>53</v>
      </c>
      <c r="K13" s="27">
        <f t="shared" si="0"/>
        <v>0</v>
      </c>
      <c r="L13" s="27">
        <f t="shared" si="1"/>
        <v>0</v>
      </c>
      <c r="M13" s="27">
        <f t="shared" si="2"/>
        <v>0</v>
      </c>
      <c r="N13" s="27">
        <f t="shared" si="3"/>
        <v>0</v>
      </c>
      <c r="O13" s="27">
        <f t="shared" si="4"/>
        <v>0</v>
      </c>
      <c r="P13" s="27">
        <f t="shared" si="5"/>
        <v>0</v>
      </c>
      <c r="Q13" s="27">
        <f t="shared" si="6"/>
        <v>0</v>
      </c>
      <c r="R13" s="27">
        <f t="shared" si="7"/>
        <v>0</v>
      </c>
      <c r="S13" s="27">
        <f t="shared" si="8"/>
        <v>0</v>
      </c>
      <c r="T13" s="27">
        <f>+(K13*'IT Tech Functional Reqs'!$K$2)+(L13*'IT Tech Functional Reqs'!$L$2)+(M13*'IT Tech Functional Reqs'!$M$2)+(N13*'IT Tech Functional Reqs'!$N$2)+(O13*'IT Tech Functional Reqs'!$O$2)+(P13*'IT Tech Functional Reqs'!$P$2)+(Q13*'IT Tech Functional Reqs'!$Q$2)+(R13*'IT Tech Functional Reqs'!$R$2)+(S13*'IT Tech Functional Reqs'!$S$4)</f>
        <v>0</v>
      </c>
      <c r="U13" s="27">
        <f t="shared" si="9"/>
        <v>0</v>
      </c>
      <c r="V13" s="27">
        <f t="shared" si="10"/>
        <v>0</v>
      </c>
      <c r="W13" s="27">
        <f t="shared" si="11"/>
        <v>5</v>
      </c>
      <c r="X13" s="29"/>
      <c r="Y13" s="161"/>
    </row>
    <row r="14" spans="1:25" s="159" customFormat="1" ht="75" customHeight="1" x14ac:dyDescent="0.2">
      <c r="A14" s="33" t="s">
        <v>85</v>
      </c>
      <c r="B14" s="163" t="s">
        <v>79</v>
      </c>
      <c r="C14" s="32" t="s">
        <v>55</v>
      </c>
      <c r="D14" s="40" t="s">
        <v>86</v>
      </c>
      <c r="E14" s="32" t="s">
        <v>57</v>
      </c>
      <c r="F14" s="160" t="s">
        <v>87</v>
      </c>
      <c r="G14" s="93"/>
      <c r="H14" s="13" t="s">
        <v>53</v>
      </c>
      <c r="I14" s="13" t="s">
        <v>53</v>
      </c>
      <c r="J14" s="13" t="s">
        <v>53</v>
      </c>
      <c r="K14" s="27">
        <f t="shared" si="0"/>
        <v>0</v>
      </c>
      <c r="L14" s="27">
        <f t="shared" si="1"/>
        <v>0</v>
      </c>
      <c r="M14" s="27">
        <f t="shared" si="2"/>
        <v>0</v>
      </c>
      <c r="N14" s="27">
        <f t="shared" si="3"/>
        <v>0</v>
      </c>
      <c r="O14" s="27">
        <f t="shared" si="4"/>
        <v>0</v>
      </c>
      <c r="P14" s="27">
        <f t="shared" si="5"/>
        <v>0</v>
      </c>
      <c r="Q14" s="27">
        <f t="shared" si="6"/>
        <v>0</v>
      </c>
      <c r="R14" s="27">
        <f t="shared" si="7"/>
        <v>0</v>
      </c>
      <c r="S14" s="27">
        <f t="shared" si="8"/>
        <v>0</v>
      </c>
      <c r="T14" s="27">
        <f>+(K14*'IT Tech Functional Reqs'!$K$2)+(L14*'IT Tech Functional Reqs'!$L$2)+(M14*'IT Tech Functional Reqs'!$M$2)+(N14*'IT Tech Functional Reqs'!$N$2)+(O14*'IT Tech Functional Reqs'!$O$2)+(P14*'IT Tech Functional Reqs'!$P$2)+(Q14*'IT Tech Functional Reqs'!$Q$2)+(R14*'IT Tech Functional Reqs'!$R$2)+(S14*'IT Tech Functional Reqs'!$S$4)</f>
        <v>0</v>
      </c>
      <c r="U14" s="27">
        <f t="shared" si="9"/>
        <v>0</v>
      </c>
      <c r="V14" s="27">
        <f t="shared" si="10"/>
        <v>0</v>
      </c>
      <c r="W14" s="27">
        <f t="shared" si="11"/>
        <v>5</v>
      </c>
      <c r="X14" s="29"/>
      <c r="Y14" s="161"/>
    </row>
    <row r="15" spans="1:25" s="159" customFormat="1" ht="75" customHeight="1" x14ac:dyDescent="0.2">
      <c r="A15" s="33" t="s">
        <v>88</v>
      </c>
      <c r="B15" s="163" t="s">
        <v>79</v>
      </c>
      <c r="C15" s="32" t="s">
        <v>49</v>
      </c>
      <c r="D15" s="40" t="s">
        <v>89</v>
      </c>
      <c r="E15" s="32" t="s">
        <v>51</v>
      </c>
      <c r="F15" s="160" t="s">
        <v>90</v>
      </c>
      <c r="G15" s="93"/>
      <c r="H15" s="13" t="s">
        <v>53</v>
      </c>
      <c r="I15" s="13" t="s">
        <v>53</v>
      </c>
      <c r="J15" s="13" t="s">
        <v>53</v>
      </c>
      <c r="K15" s="27">
        <f t="shared" si="0"/>
        <v>0</v>
      </c>
      <c r="L15" s="27">
        <f t="shared" si="1"/>
        <v>0</v>
      </c>
      <c r="M15" s="27">
        <f t="shared" si="2"/>
        <v>0</v>
      </c>
      <c r="N15" s="27">
        <f t="shared" si="3"/>
        <v>0</v>
      </c>
      <c r="O15" s="27">
        <f t="shared" si="4"/>
        <v>0</v>
      </c>
      <c r="P15" s="27">
        <f t="shared" si="5"/>
        <v>0</v>
      </c>
      <c r="Q15" s="27">
        <f t="shared" si="6"/>
        <v>0</v>
      </c>
      <c r="R15" s="27">
        <f t="shared" si="7"/>
        <v>0</v>
      </c>
      <c r="S15" s="27">
        <f t="shared" si="8"/>
        <v>0</v>
      </c>
      <c r="T15" s="27">
        <f>+(K15*'IT Tech Functional Reqs'!$K$2)+(L15*'IT Tech Functional Reqs'!$L$2)+(M15*'IT Tech Functional Reqs'!$M$2)+(N15*'IT Tech Functional Reqs'!$N$2)+(O15*'IT Tech Functional Reqs'!$O$2)+(P15*'IT Tech Functional Reqs'!$P$2)+(Q15*'IT Tech Functional Reqs'!$Q$2)+(R15*'IT Tech Functional Reqs'!$R$2)+(S15*'IT Tech Functional Reqs'!$S$4)</f>
        <v>0</v>
      </c>
      <c r="U15" s="27">
        <f t="shared" si="9"/>
        <v>0</v>
      </c>
      <c r="V15" s="27">
        <f t="shared" si="10"/>
        <v>0</v>
      </c>
      <c r="W15" s="27">
        <f t="shared" si="11"/>
        <v>3</v>
      </c>
      <c r="X15" s="29"/>
      <c r="Y15" s="161"/>
    </row>
    <row r="16" spans="1:25" s="159" customFormat="1" ht="75" customHeight="1" x14ac:dyDescent="0.2">
      <c r="A16" s="33" t="s">
        <v>91</v>
      </c>
      <c r="B16" s="163" t="s">
        <v>79</v>
      </c>
      <c r="C16" s="32" t="s">
        <v>49</v>
      </c>
      <c r="D16" s="40" t="s">
        <v>92</v>
      </c>
      <c r="E16" s="32" t="s">
        <v>51</v>
      </c>
      <c r="F16" s="160" t="s">
        <v>93</v>
      </c>
      <c r="G16" s="93"/>
      <c r="H16" s="13" t="s">
        <v>53</v>
      </c>
      <c r="I16" s="13" t="s">
        <v>53</v>
      </c>
      <c r="J16" s="13" t="s">
        <v>53</v>
      </c>
      <c r="K16" s="27">
        <f t="shared" si="0"/>
        <v>0</v>
      </c>
      <c r="L16" s="27">
        <f t="shared" si="1"/>
        <v>0</v>
      </c>
      <c r="M16" s="27">
        <f t="shared" si="2"/>
        <v>0</v>
      </c>
      <c r="N16" s="27">
        <f t="shared" si="3"/>
        <v>0</v>
      </c>
      <c r="O16" s="27">
        <f t="shared" si="4"/>
        <v>0</v>
      </c>
      <c r="P16" s="27">
        <f t="shared" si="5"/>
        <v>0</v>
      </c>
      <c r="Q16" s="27">
        <f t="shared" si="6"/>
        <v>0</v>
      </c>
      <c r="R16" s="27">
        <f t="shared" si="7"/>
        <v>0</v>
      </c>
      <c r="S16" s="27">
        <f t="shared" si="8"/>
        <v>0</v>
      </c>
      <c r="T16" s="27">
        <f>+(K16*'IT Tech Functional Reqs'!$K$2)+(L16*'IT Tech Functional Reqs'!$L$2)+(M16*'IT Tech Functional Reqs'!$M$2)+(N16*'IT Tech Functional Reqs'!$N$2)+(O16*'IT Tech Functional Reqs'!$O$2)+(P16*'IT Tech Functional Reqs'!$P$2)+(Q16*'IT Tech Functional Reqs'!$Q$2)+(R16*'IT Tech Functional Reqs'!$R$2)+(S16*'IT Tech Functional Reqs'!$S$4)</f>
        <v>0</v>
      </c>
      <c r="U16" s="27">
        <f t="shared" si="9"/>
        <v>0</v>
      </c>
      <c r="V16" s="27">
        <f t="shared" si="10"/>
        <v>0</v>
      </c>
      <c r="W16" s="27">
        <f t="shared" si="11"/>
        <v>3</v>
      </c>
      <c r="X16" s="29"/>
      <c r="Y16" s="161"/>
    </row>
    <row r="17" spans="1:25" s="159" customFormat="1" ht="75" customHeight="1" x14ac:dyDescent="0.2">
      <c r="A17" s="33" t="s">
        <v>94</v>
      </c>
      <c r="B17" s="163" t="s">
        <v>79</v>
      </c>
      <c r="C17" s="32" t="s">
        <v>49</v>
      </c>
      <c r="D17" s="40" t="s">
        <v>95</v>
      </c>
      <c r="E17" s="32" t="s">
        <v>51</v>
      </c>
      <c r="F17" s="160" t="s">
        <v>96</v>
      </c>
      <c r="G17" s="136"/>
      <c r="H17" s="13" t="s">
        <v>53</v>
      </c>
      <c r="I17" s="13" t="s">
        <v>53</v>
      </c>
      <c r="J17" s="13" t="s">
        <v>53</v>
      </c>
      <c r="K17" s="27">
        <f t="shared" si="0"/>
        <v>0</v>
      </c>
      <c r="L17" s="27">
        <f t="shared" si="1"/>
        <v>0</v>
      </c>
      <c r="M17" s="27">
        <f t="shared" si="2"/>
        <v>0</v>
      </c>
      <c r="N17" s="27">
        <f t="shared" si="3"/>
        <v>0</v>
      </c>
      <c r="O17" s="27">
        <f t="shared" si="4"/>
        <v>0</v>
      </c>
      <c r="P17" s="27">
        <f t="shared" si="5"/>
        <v>0</v>
      </c>
      <c r="Q17" s="27">
        <f t="shared" si="6"/>
        <v>0</v>
      </c>
      <c r="R17" s="27">
        <f t="shared" si="7"/>
        <v>0</v>
      </c>
      <c r="S17" s="27">
        <f t="shared" si="8"/>
        <v>0</v>
      </c>
      <c r="T17" s="27">
        <f>+(K17*'IT Tech Functional Reqs'!$K$2)+(L17*'IT Tech Functional Reqs'!$L$2)+(M17*'IT Tech Functional Reqs'!$M$2)+(N17*'IT Tech Functional Reqs'!$N$2)+(O17*'IT Tech Functional Reqs'!$O$2)+(P17*'IT Tech Functional Reqs'!$P$2)+(Q17*'IT Tech Functional Reqs'!$Q$2)+(R17*'IT Tech Functional Reqs'!$R$2)+(S17*'IT Tech Functional Reqs'!$S$4)</f>
        <v>0</v>
      </c>
      <c r="U17" s="27">
        <f t="shared" si="9"/>
        <v>0</v>
      </c>
      <c r="V17" s="27">
        <f t="shared" si="10"/>
        <v>0</v>
      </c>
      <c r="W17" s="27">
        <f t="shared" si="11"/>
        <v>3</v>
      </c>
      <c r="X17" s="43"/>
      <c r="Y17" s="161"/>
    </row>
    <row r="18" spans="1:25" s="159" customFormat="1" ht="75" customHeight="1" x14ac:dyDescent="0.2">
      <c r="A18" s="33" t="s">
        <v>97</v>
      </c>
      <c r="B18" s="163" t="s">
        <v>79</v>
      </c>
      <c r="C18" s="32" t="s">
        <v>49</v>
      </c>
      <c r="D18" s="40" t="s">
        <v>98</v>
      </c>
      <c r="E18" s="32" t="s">
        <v>51</v>
      </c>
      <c r="F18" s="160" t="s">
        <v>99</v>
      </c>
      <c r="G18" s="93"/>
      <c r="H18" s="13" t="s">
        <v>53</v>
      </c>
      <c r="I18" s="13" t="s">
        <v>53</v>
      </c>
      <c r="J18" s="13" t="s">
        <v>53</v>
      </c>
      <c r="K18" s="27">
        <f t="shared" si="0"/>
        <v>0</v>
      </c>
      <c r="L18" s="27">
        <f t="shared" si="1"/>
        <v>0</v>
      </c>
      <c r="M18" s="27">
        <f t="shared" si="2"/>
        <v>0</v>
      </c>
      <c r="N18" s="27">
        <f t="shared" si="3"/>
        <v>0</v>
      </c>
      <c r="O18" s="27">
        <f t="shared" si="4"/>
        <v>0</v>
      </c>
      <c r="P18" s="27">
        <f t="shared" si="5"/>
        <v>0</v>
      </c>
      <c r="Q18" s="27">
        <f t="shared" si="6"/>
        <v>0</v>
      </c>
      <c r="R18" s="27">
        <f t="shared" si="7"/>
        <v>0</v>
      </c>
      <c r="S18" s="27">
        <f t="shared" si="8"/>
        <v>0</v>
      </c>
      <c r="T18" s="27">
        <f>+(K18*'IT Tech Functional Reqs'!$K$2)+(L18*'IT Tech Functional Reqs'!$L$2)+(M18*'IT Tech Functional Reqs'!$M$2)+(N18*'IT Tech Functional Reqs'!$N$2)+(O18*'IT Tech Functional Reqs'!$O$2)+(P18*'IT Tech Functional Reqs'!$P$2)+(Q18*'IT Tech Functional Reqs'!$Q$2)+(R18*'IT Tech Functional Reqs'!$R$2)+(S18*'IT Tech Functional Reqs'!$S$4)</f>
        <v>0</v>
      </c>
      <c r="U18" s="27">
        <f t="shared" si="9"/>
        <v>0</v>
      </c>
      <c r="V18" s="27">
        <f t="shared" si="10"/>
        <v>0</v>
      </c>
      <c r="W18" s="27">
        <f t="shared" si="11"/>
        <v>3</v>
      </c>
      <c r="X18" s="43"/>
      <c r="Y18" s="161"/>
    </row>
    <row r="19" spans="1:25" s="159" customFormat="1" ht="75" customHeight="1" x14ac:dyDescent="0.2">
      <c r="A19" s="33" t="s">
        <v>100</v>
      </c>
      <c r="B19" s="163" t="s">
        <v>79</v>
      </c>
      <c r="C19" s="32" t="s">
        <v>49</v>
      </c>
      <c r="D19" s="40" t="s">
        <v>101</v>
      </c>
      <c r="E19" s="32" t="s">
        <v>51</v>
      </c>
      <c r="F19" s="160" t="s">
        <v>102</v>
      </c>
      <c r="G19" s="135"/>
      <c r="H19" s="13" t="s">
        <v>53</v>
      </c>
      <c r="I19" s="13" t="s">
        <v>53</v>
      </c>
      <c r="J19" s="13" t="s">
        <v>53</v>
      </c>
      <c r="K19" s="27">
        <f t="shared" si="0"/>
        <v>0</v>
      </c>
      <c r="L19" s="27">
        <f t="shared" si="1"/>
        <v>0</v>
      </c>
      <c r="M19" s="27">
        <f t="shared" si="2"/>
        <v>0</v>
      </c>
      <c r="N19" s="27">
        <f t="shared" si="3"/>
        <v>0</v>
      </c>
      <c r="O19" s="27">
        <f t="shared" si="4"/>
        <v>0</v>
      </c>
      <c r="P19" s="27">
        <f t="shared" si="5"/>
        <v>0</v>
      </c>
      <c r="Q19" s="27">
        <f t="shared" si="6"/>
        <v>0</v>
      </c>
      <c r="R19" s="27">
        <f t="shared" si="7"/>
        <v>0</v>
      </c>
      <c r="S19" s="27">
        <f t="shared" si="8"/>
        <v>0</v>
      </c>
      <c r="T19" s="27">
        <f>+(K19*'IT Tech Functional Reqs'!$K$2)+(L19*'IT Tech Functional Reqs'!$L$2)+(M19*'IT Tech Functional Reqs'!$M$2)+(N19*'IT Tech Functional Reqs'!$N$2)+(O19*'IT Tech Functional Reqs'!$O$2)+(P19*'IT Tech Functional Reqs'!$P$2)+(Q19*'IT Tech Functional Reqs'!$Q$2)+(R19*'IT Tech Functional Reqs'!$R$2)+(S19*'IT Tech Functional Reqs'!$S$4)</f>
        <v>0</v>
      </c>
      <c r="U19" s="27">
        <f t="shared" si="9"/>
        <v>0</v>
      </c>
      <c r="V19" s="27">
        <f t="shared" si="10"/>
        <v>0</v>
      </c>
      <c r="W19" s="27">
        <f t="shared" si="11"/>
        <v>3</v>
      </c>
      <c r="X19" s="43"/>
      <c r="Y19" s="161"/>
    </row>
    <row r="20" spans="1:25" s="159" customFormat="1" ht="75" customHeight="1" x14ac:dyDescent="0.2">
      <c r="A20" s="33" t="s">
        <v>103</v>
      </c>
      <c r="B20" s="163" t="s">
        <v>79</v>
      </c>
      <c r="C20" s="32" t="s">
        <v>55</v>
      </c>
      <c r="D20" s="40" t="s">
        <v>104</v>
      </c>
      <c r="E20" s="32" t="s">
        <v>57</v>
      </c>
      <c r="F20" s="160" t="s">
        <v>105</v>
      </c>
      <c r="G20" s="93"/>
      <c r="H20" s="13" t="s">
        <v>53</v>
      </c>
      <c r="I20" s="13" t="s">
        <v>53</v>
      </c>
      <c r="J20" s="13" t="s">
        <v>53</v>
      </c>
      <c r="K20" s="27">
        <f t="shared" si="0"/>
        <v>0</v>
      </c>
      <c r="L20" s="27">
        <f t="shared" si="1"/>
        <v>0</v>
      </c>
      <c r="M20" s="27">
        <f t="shared" si="2"/>
        <v>0</v>
      </c>
      <c r="N20" s="27">
        <f t="shared" si="3"/>
        <v>0</v>
      </c>
      <c r="O20" s="27">
        <f t="shared" si="4"/>
        <v>0</v>
      </c>
      <c r="P20" s="27">
        <f t="shared" si="5"/>
        <v>0</v>
      </c>
      <c r="Q20" s="27">
        <f t="shared" si="6"/>
        <v>0</v>
      </c>
      <c r="R20" s="27">
        <f t="shared" si="7"/>
        <v>0</v>
      </c>
      <c r="S20" s="27">
        <f t="shared" si="8"/>
        <v>0</v>
      </c>
      <c r="T20" s="27">
        <f>+(K20*'IT Tech Functional Reqs'!$K$2)+(L20*'IT Tech Functional Reqs'!$L$2)+(M20*'IT Tech Functional Reqs'!$M$2)+(N20*'IT Tech Functional Reqs'!$N$2)+(O20*'IT Tech Functional Reqs'!$O$2)+(P20*'IT Tech Functional Reqs'!$P$2)+(Q20*'IT Tech Functional Reqs'!$Q$2)+(R20*'IT Tech Functional Reqs'!$R$2)+(S20*'IT Tech Functional Reqs'!$S$4)</f>
        <v>0</v>
      </c>
      <c r="U20" s="27">
        <f t="shared" si="9"/>
        <v>0</v>
      </c>
      <c r="V20" s="27">
        <f t="shared" si="10"/>
        <v>0</v>
      </c>
      <c r="W20" s="27">
        <f t="shared" si="11"/>
        <v>5</v>
      </c>
      <c r="X20" s="29"/>
      <c r="Y20" s="161"/>
    </row>
    <row r="21" spans="1:25" s="159" customFormat="1" ht="75" customHeight="1" x14ac:dyDescent="0.2">
      <c r="A21" s="33" t="s">
        <v>106</v>
      </c>
      <c r="B21" s="163" t="s">
        <v>79</v>
      </c>
      <c r="C21" s="32" t="s">
        <v>55</v>
      </c>
      <c r="D21" s="40" t="s">
        <v>107</v>
      </c>
      <c r="E21" s="32" t="s">
        <v>57</v>
      </c>
      <c r="F21" s="160" t="s">
        <v>108</v>
      </c>
      <c r="G21" s="93"/>
      <c r="H21" s="13" t="s">
        <v>53</v>
      </c>
      <c r="I21" s="13" t="s">
        <v>53</v>
      </c>
      <c r="J21" s="13" t="s">
        <v>53</v>
      </c>
      <c r="K21" s="27">
        <f t="shared" si="0"/>
        <v>0</v>
      </c>
      <c r="L21" s="27">
        <f t="shared" si="1"/>
        <v>0</v>
      </c>
      <c r="M21" s="27">
        <f t="shared" si="2"/>
        <v>0</v>
      </c>
      <c r="N21" s="27">
        <f t="shared" si="3"/>
        <v>0</v>
      </c>
      <c r="O21" s="27">
        <f t="shared" si="4"/>
        <v>0</v>
      </c>
      <c r="P21" s="27">
        <f t="shared" si="5"/>
        <v>0</v>
      </c>
      <c r="Q21" s="27">
        <f t="shared" si="6"/>
        <v>0</v>
      </c>
      <c r="R21" s="27">
        <f t="shared" si="7"/>
        <v>0</v>
      </c>
      <c r="S21" s="27">
        <f t="shared" si="8"/>
        <v>0</v>
      </c>
      <c r="T21" s="27">
        <f>+(K21*'IT Tech Functional Reqs'!$K$2)+(L21*'IT Tech Functional Reqs'!$L$2)+(M21*'IT Tech Functional Reqs'!$M$2)+(N21*'IT Tech Functional Reqs'!$N$2)+(O21*'IT Tech Functional Reqs'!$O$2)+(P21*'IT Tech Functional Reqs'!$P$2)+(Q21*'IT Tech Functional Reqs'!$Q$2)+(R21*'IT Tech Functional Reqs'!$R$2)+(S21*'IT Tech Functional Reqs'!$S$4)</f>
        <v>0</v>
      </c>
      <c r="U21" s="27">
        <f t="shared" si="9"/>
        <v>0</v>
      </c>
      <c r="V21" s="27">
        <f t="shared" si="10"/>
        <v>0</v>
      </c>
      <c r="W21" s="27">
        <f t="shared" si="11"/>
        <v>5</v>
      </c>
      <c r="X21" s="29"/>
      <c r="Y21" s="161"/>
    </row>
    <row r="22" spans="1:25" s="159" customFormat="1" ht="75" customHeight="1" x14ac:dyDescent="0.2">
      <c r="A22" s="33" t="s">
        <v>109</v>
      </c>
      <c r="B22" s="32" t="s">
        <v>110</v>
      </c>
      <c r="C22" s="32" t="s">
        <v>55</v>
      </c>
      <c r="D22" s="40" t="s">
        <v>111</v>
      </c>
      <c r="E22" s="32" t="s">
        <v>57</v>
      </c>
      <c r="F22" s="72" t="s">
        <v>112</v>
      </c>
      <c r="G22" s="94"/>
      <c r="H22" s="13" t="s">
        <v>53</v>
      </c>
      <c r="I22" s="13" t="s">
        <v>53</v>
      </c>
      <c r="J22" s="13" t="s">
        <v>53</v>
      </c>
      <c r="K22" s="27">
        <f t="shared" si="0"/>
        <v>0</v>
      </c>
      <c r="L22" s="27">
        <f t="shared" si="1"/>
        <v>0</v>
      </c>
      <c r="M22" s="27">
        <f t="shared" si="2"/>
        <v>0</v>
      </c>
      <c r="N22" s="27">
        <f t="shared" si="3"/>
        <v>0</v>
      </c>
      <c r="O22" s="27">
        <f t="shared" si="4"/>
        <v>0</v>
      </c>
      <c r="P22" s="27">
        <f t="shared" si="5"/>
        <v>0</v>
      </c>
      <c r="Q22" s="27">
        <f t="shared" si="6"/>
        <v>0</v>
      </c>
      <c r="R22" s="27">
        <f t="shared" si="7"/>
        <v>0</v>
      </c>
      <c r="S22" s="27">
        <f t="shared" si="8"/>
        <v>0</v>
      </c>
      <c r="T22" s="27">
        <f>+(K22*'IT Tech Functional Reqs'!$K$2)+(L22*'IT Tech Functional Reqs'!$L$2)+(M22*'IT Tech Functional Reqs'!$M$2)+(N22*'IT Tech Functional Reqs'!$N$2)+(O22*'IT Tech Functional Reqs'!$O$2)+(P22*'IT Tech Functional Reqs'!$P$2)+(Q22*'IT Tech Functional Reqs'!$Q$2)+(R22*'IT Tech Functional Reqs'!$R$2)+(S22*'IT Tech Functional Reqs'!$S$4)</f>
        <v>0</v>
      </c>
      <c r="U22" s="27">
        <f t="shared" si="9"/>
        <v>0</v>
      </c>
      <c r="V22" s="27">
        <f t="shared" si="10"/>
        <v>0</v>
      </c>
      <c r="W22" s="27">
        <f t="shared" si="11"/>
        <v>5</v>
      </c>
      <c r="X22" s="29"/>
      <c r="Y22" s="161"/>
    </row>
    <row r="23" spans="1:25" s="159" customFormat="1" ht="75" customHeight="1" x14ac:dyDescent="0.2">
      <c r="A23" s="33" t="s">
        <v>113</v>
      </c>
      <c r="B23" s="32" t="s">
        <v>110</v>
      </c>
      <c r="C23" s="32" t="s">
        <v>55</v>
      </c>
      <c r="D23" s="40" t="s">
        <v>114</v>
      </c>
      <c r="E23" s="32" t="s">
        <v>57</v>
      </c>
      <c r="F23" s="72" t="s">
        <v>115</v>
      </c>
      <c r="G23" s="94"/>
      <c r="H23" s="13" t="s">
        <v>53</v>
      </c>
      <c r="I23" s="13" t="s">
        <v>53</v>
      </c>
      <c r="J23" s="13" t="s">
        <v>53</v>
      </c>
      <c r="K23" s="27">
        <f t="shared" si="0"/>
        <v>0</v>
      </c>
      <c r="L23" s="27">
        <f t="shared" si="1"/>
        <v>0</v>
      </c>
      <c r="M23" s="27">
        <f t="shared" si="2"/>
        <v>0</v>
      </c>
      <c r="N23" s="27">
        <f t="shared" si="3"/>
        <v>0</v>
      </c>
      <c r="O23" s="27">
        <f t="shared" si="4"/>
        <v>0</v>
      </c>
      <c r="P23" s="27">
        <f t="shared" si="5"/>
        <v>0</v>
      </c>
      <c r="Q23" s="27">
        <f t="shared" si="6"/>
        <v>0</v>
      </c>
      <c r="R23" s="27">
        <f t="shared" si="7"/>
        <v>0</v>
      </c>
      <c r="S23" s="27">
        <f t="shared" si="8"/>
        <v>0</v>
      </c>
      <c r="T23" s="27">
        <f>+(K23*'IT Tech Functional Reqs'!$K$2)+(L23*'IT Tech Functional Reqs'!$L$2)+(M23*'IT Tech Functional Reqs'!$M$2)+(N23*'IT Tech Functional Reqs'!$N$2)+(O23*'IT Tech Functional Reqs'!$O$2)+(P23*'IT Tech Functional Reqs'!$P$2)+(Q23*'IT Tech Functional Reqs'!$Q$2)+(R23*'IT Tech Functional Reqs'!$R$2)+(S23*'IT Tech Functional Reqs'!$S$4)</f>
        <v>0</v>
      </c>
      <c r="U23" s="27">
        <f t="shared" si="9"/>
        <v>0</v>
      </c>
      <c r="V23" s="27">
        <f t="shared" si="10"/>
        <v>0</v>
      </c>
      <c r="W23" s="27">
        <f t="shared" si="11"/>
        <v>5</v>
      </c>
      <c r="X23" s="43"/>
      <c r="Y23" s="161"/>
    </row>
    <row r="24" spans="1:25" s="159" customFormat="1" ht="75" customHeight="1" x14ac:dyDescent="0.2">
      <c r="A24" s="33" t="s">
        <v>116</v>
      </c>
      <c r="B24" s="32" t="s">
        <v>110</v>
      </c>
      <c r="C24" s="32" t="s">
        <v>55</v>
      </c>
      <c r="D24" s="40" t="s">
        <v>117</v>
      </c>
      <c r="E24" s="32" t="s">
        <v>57</v>
      </c>
      <c r="F24" s="160" t="s">
        <v>118</v>
      </c>
      <c r="G24" s="94"/>
      <c r="H24" s="13" t="s">
        <v>53</v>
      </c>
      <c r="I24" s="13" t="s">
        <v>53</v>
      </c>
      <c r="J24" s="13" t="s">
        <v>53</v>
      </c>
      <c r="K24" s="27">
        <f t="shared" si="0"/>
        <v>0</v>
      </c>
      <c r="L24" s="27">
        <f t="shared" si="1"/>
        <v>0</v>
      </c>
      <c r="M24" s="27">
        <f t="shared" si="2"/>
        <v>0</v>
      </c>
      <c r="N24" s="27">
        <f t="shared" si="3"/>
        <v>0</v>
      </c>
      <c r="O24" s="27">
        <f t="shared" si="4"/>
        <v>0</v>
      </c>
      <c r="P24" s="27">
        <f t="shared" si="5"/>
        <v>0</v>
      </c>
      <c r="Q24" s="27">
        <f t="shared" si="6"/>
        <v>0</v>
      </c>
      <c r="R24" s="27">
        <f t="shared" si="7"/>
        <v>0</v>
      </c>
      <c r="S24" s="27">
        <f t="shared" si="8"/>
        <v>0</v>
      </c>
      <c r="T24" s="27">
        <f>+(K24*'IT Tech Functional Reqs'!$K$2)+(L24*'IT Tech Functional Reqs'!$L$2)+(M24*'IT Tech Functional Reqs'!$M$2)+(N24*'IT Tech Functional Reqs'!$N$2)+(O24*'IT Tech Functional Reqs'!$O$2)+(P24*'IT Tech Functional Reqs'!$P$2)+(Q24*'IT Tech Functional Reqs'!$Q$2)+(R24*'IT Tech Functional Reqs'!$R$2)+(S24*'IT Tech Functional Reqs'!$S$4)</f>
        <v>0</v>
      </c>
      <c r="U24" s="27">
        <f t="shared" si="9"/>
        <v>0</v>
      </c>
      <c r="V24" s="27">
        <f t="shared" si="10"/>
        <v>0</v>
      </c>
      <c r="W24" s="27">
        <f t="shared" si="11"/>
        <v>5</v>
      </c>
      <c r="X24" s="43"/>
      <c r="Y24" s="161"/>
    </row>
    <row r="25" spans="1:25" s="159" customFormat="1" ht="75" customHeight="1" x14ac:dyDescent="0.2">
      <c r="A25" s="33" t="s">
        <v>119</v>
      </c>
      <c r="B25" s="32" t="s">
        <v>110</v>
      </c>
      <c r="C25" s="32" t="s">
        <v>49</v>
      </c>
      <c r="D25" s="40" t="s">
        <v>120</v>
      </c>
      <c r="E25" s="32" t="s">
        <v>51</v>
      </c>
      <c r="F25" s="160" t="s">
        <v>121</v>
      </c>
      <c r="G25" s="94"/>
      <c r="H25" s="13" t="s">
        <v>53</v>
      </c>
      <c r="I25" s="13" t="s">
        <v>53</v>
      </c>
      <c r="J25" s="13" t="s">
        <v>53</v>
      </c>
      <c r="K25" s="27">
        <f t="shared" si="0"/>
        <v>0</v>
      </c>
      <c r="L25" s="27">
        <f t="shared" si="1"/>
        <v>0</v>
      </c>
      <c r="M25" s="27">
        <f t="shared" si="2"/>
        <v>0</v>
      </c>
      <c r="N25" s="27">
        <f t="shared" si="3"/>
        <v>0</v>
      </c>
      <c r="O25" s="27">
        <f t="shared" si="4"/>
        <v>0</v>
      </c>
      <c r="P25" s="27">
        <f t="shared" si="5"/>
        <v>0</v>
      </c>
      <c r="Q25" s="27">
        <f t="shared" si="6"/>
        <v>0</v>
      </c>
      <c r="R25" s="27">
        <f t="shared" si="7"/>
        <v>0</v>
      </c>
      <c r="S25" s="27">
        <f t="shared" si="8"/>
        <v>0</v>
      </c>
      <c r="T25" s="27">
        <f>+(K25*'IT Tech Functional Reqs'!$K$2)+(L25*'IT Tech Functional Reqs'!$L$2)+(M25*'IT Tech Functional Reqs'!$M$2)+(N25*'IT Tech Functional Reqs'!$N$2)+(O25*'IT Tech Functional Reqs'!$O$2)+(P25*'IT Tech Functional Reqs'!$P$2)+(Q25*'IT Tech Functional Reqs'!$Q$2)+(R25*'IT Tech Functional Reqs'!$R$2)+(S25*'IT Tech Functional Reqs'!$S$4)</f>
        <v>0</v>
      </c>
      <c r="U25" s="27">
        <f t="shared" si="9"/>
        <v>0</v>
      </c>
      <c r="V25" s="27">
        <f t="shared" si="10"/>
        <v>0</v>
      </c>
      <c r="W25" s="27">
        <f t="shared" si="11"/>
        <v>3</v>
      </c>
      <c r="X25" s="43"/>
      <c r="Y25" s="161"/>
    </row>
    <row r="26" spans="1:25" s="159" customFormat="1" ht="75" customHeight="1" x14ac:dyDescent="0.2">
      <c r="A26" s="33" t="s">
        <v>122</v>
      </c>
      <c r="B26" s="32" t="s">
        <v>110</v>
      </c>
      <c r="C26" s="32" t="s">
        <v>123</v>
      </c>
      <c r="D26" s="40" t="s">
        <v>124</v>
      </c>
      <c r="E26" s="32" t="s">
        <v>51</v>
      </c>
      <c r="F26" s="160" t="s">
        <v>125</v>
      </c>
      <c r="G26" s="94"/>
      <c r="H26" s="13" t="s">
        <v>53</v>
      </c>
      <c r="I26" s="13" t="s">
        <v>53</v>
      </c>
      <c r="J26" s="13" t="s">
        <v>53</v>
      </c>
      <c r="K26" s="27">
        <f t="shared" si="0"/>
        <v>0</v>
      </c>
      <c r="L26" s="27">
        <f t="shared" si="1"/>
        <v>0</v>
      </c>
      <c r="M26" s="27">
        <f t="shared" si="2"/>
        <v>0</v>
      </c>
      <c r="N26" s="27">
        <f t="shared" si="3"/>
        <v>0</v>
      </c>
      <c r="O26" s="27">
        <f t="shared" si="4"/>
        <v>0</v>
      </c>
      <c r="P26" s="27">
        <f t="shared" si="5"/>
        <v>0</v>
      </c>
      <c r="Q26" s="27">
        <f t="shared" si="6"/>
        <v>0</v>
      </c>
      <c r="R26" s="27">
        <f t="shared" si="7"/>
        <v>0</v>
      </c>
      <c r="S26" s="27">
        <f t="shared" si="8"/>
        <v>0</v>
      </c>
      <c r="T26" s="27">
        <f>+(K26*'IT Tech Functional Reqs'!$K$2)+(L26*'IT Tech Functional Reqs'!$L$2)+(M26*'IT Tech Functional Reqs'!$M$2)+(N26*'IT Tech Functional Reqs'!$N$2)+(O26*'IT Tech Functional Reqs'!$O$2)+(P26*'IT Tech Functional Reqs'!$P$2)+(Q26*'IT Tech Functional Reqs'!$Q$2)+(R26*'IT Tech Functional Reqs'!$R$2)+(S26*'IT Tech Functional Reqs'!$S$4)</f>
        <v>0</v>
      </c>
      <c r="U26" s="27">
        <f t="shared" si="9"/>
        <v>0</v>
      </c>
      <c r="V26" s="27">
        <f t="shared" si="10"/>
        <v>0</v>
      </c>
      <c r="W26" s="27">
        <f t="shared" si="11"/>
        <v>1</v>
      </c>
      <c r="X26" s="43"/>
      <c r="Y26" s="164" t="s">
        <v>126</v>
      </c>
    </row>
    <row r="27" spans="1:25" s="159" customFormat="1" ht="75" customHeight="1" x14ac:dyDescent="0.2">
      <c r="A27" s="33" t="s">
        <v>127</v>
      </c>
      <c r="B27" s="32" t="s">
        <v>110</v>
      </c>
      <c r="C27" s="32" t="s">
        <v>55</v>
      </c>
      <c r="D27" s="40" t="s">
        <v>128</v>
      </c>
      <c r="E27" s="32" t="s">
        <v>57</v>
      </c>
      <c r="F27" s="160" t="s">
        <v>129</v>
      </c>
      <c r="G27" s="94"/>
      <c r="H27" s="13" t="s">
        <v>53</v>
      </c>
      <c r="I27" s="13" t="s">
        <v>53</v>
      </c>
      <c r="J27" s="13" t="s">
        <v>53</v>
      </c>
      <c r="K27" s="27">
        <f t="shared" si="0"/>
        <v>0</v>
      </c>
      <c r="L27" s="27">
        <f t="shared" si="1"/>
        <v>0</v>
      </c>
      <c r="M27" s="27">
        <f t="shared" si="2"/>
        <v>0</v>
      </c>
      <c r="N27" s="27">
        <f t="shared" si="3"/>
        <v>0</v>
      </c>
      <c r="O27" s="27">
        <f t="shared" si="4"/>
        <v>0</v>
      </c>
      <c r="P27" s="27">
        <f t="shared" si="5"/>
        <v>0</v>
      </c>
      <c r="Q27" s="27">
        <f t="shared" si="6"/>
        <v>0</v>
      </c>
      <c r="R27" s="27">
        <f t="shared" si="7"/>
        <v>0</v>
      </c>
      <c r="S27" s="27">
        <f t="shared" si="8"/>
        <v>0</v>
      </c>
      <c r="T27" s="27">
        <f>+(K27*'IT Tech Functional Reqs'!$K$2)+(L27*'IT Tech Functional Reqs'!$L$2)+(M27*'IT Tech Functional Reqs'!$M$2)+(N27*'IT Tech Functional Reqs'!$N$2)+(O27*'IT Tech Functional Reqs'!$O$2)+(P27*'IT Tech Functional Reqs'!$P$2)+(Q27*'IT Tech Functional Reqs'!$Q$2)+(R27*'IT Tech Functional Reqs'!$R$2)+(S27*'IT Tech Functional Reqs'!$S$4)</f>
        <v>0</v>
      </c>
      <c r="U27" s="27">
        <f t="shared" si="9"/>
        <v>0</v>
      </c>
      <c r="V27" s="27">
        <f t="shared" si="10"/>
        <v>0</v>
      </c>
      <c r="W27" s="27">
        <f t="shared" si="11"/>
        <v>5</v>
      </c>
      <c r="X27" s="43"/>
      <c r="Y27" s="161"/>
    </row>
    <row r="28" spans="1:25" s="159" customFormat="1" ht="75" customHeight="1" x14ac:dyDescent="0.2">
      <c r="A28" s="33" t="s">
        <v>130</v>
      </c>
      <c r="B28" s="32" t="s">
        <v>131</v>
      </c>
      <c r="C28" s="32" t="s">
        <v>55</v>
      </c>
      <c r="D28" s="40" t="s">
        <v>132</v>
      </c>
      <c r="E28" s="32" t="s">
        <v>57</v>
      </c>
      <c r="F28" s="165" t="s">
        <v>133</v>
      </c>
      <c r="G28" s="93"/>
      <c r="H28" s="13" t="s">
        <v>53</v>
      </c>
      <c r="I28" s="13" t="s">
        <v>53</v>
      </c>
      <c r="J28" s="13" t="s">
        <v>53</v>
      </c>
      <c r="K28" s="27">
        <f t="shared" si="0"/>
        <v>0</v>
      </c>
      <c r="L28" s="27">
        <f t="shared" si="1"/>
        <v>0</v>
      </c>
      <c r="M28" s="27">
        <f t="shared" si="2"/>
        <v>0</v>
      </c>
      <c r="N28" s="27">
        <f t="shared" si="3"/>
        <v>0</v>
      </c>
      <c r="O28" s="27">
        <f t="shared" si="4"/>
        <v>0</v>
      </c>
      <c r="P28" s="27">
        <f t="shared" si="5"/>
        <v>0</v>
      </c>
      <c r="Q28" s="27">
        <f t="shared" si="6"/>
        <v>0</v>
      </c>
      <c r="R28" s="27">
        <f t="shared" si="7"/>
        <v>0</v>
      </c>
      <c r="S28" s="27">
        <f t="shared" si="8"/>
        <v>0</v>
      </c>
      <c r="T28" s="27">
        <f>+(K28*'IT Tech Functional Reqs'!$K$2)+(L28*'IT Tech Functional Reqs'!$L$2)+(M28*'IT Tech Functional Reqs'!$M$2)+(N28*'IT Tech Functional Reqs'!$N$2)+(O28*'IT Tech Functional Reqs'!$O$2)+(P28*'IT Tech Functional Reqs'!$P$2)+(Q28*'IT Tech Functional Reqs'!$Q$2)+(R28*'IT Tech Functional Reqs'!$R$2)+(S28*'IT Tech Functional Reqs'!$S$4)</f>
        <v>0</v>
      </c>
      <c r="U28" s="27">
        <f t="shared" si="9"/>
        <v>0</v>
      </c>
      <c r="V28" s="27">
        <f t="shared" si="10"/>
        <v>0</v>
      </c>
      <c r="W28" s="27">
        <f t="shared" si="11"/>
        <v>5</v>
      </c>
      <c r="X28" s="29"/>
      <c r="Y28" s="161"/>
    </row>
    <row r="29" spans="1:25" s="159" customFormat="1" ht="75" customHeight="1" x14ac:dyDescent="0.2">
      <c r="A29" s="33" t="s">
        <v>134</v>
      </c>
      <c r="B29" s="32" t="s">
        <v>131</v>
      </c>
      <c r="C29" s="32" t="s">
        <v>55</v>
      </c>
      <c r="D29" s="40"/>
      <c r="E29" s="32"/>
      <c r="F29" s="160" t="s">
        <v>650</v>
      </c>
      <c r="G29" s="93"/>
      <c r="H29" s="13" t="s">
        <v>53</v>
      </c>
      <c r="I29" s="13" t="s">
        <v>53</v>
      </c>
      <c r="J29" s="13" t="s">
        <v>53</v>
      </c>
      <c r="K29" s="27">
        <f t="shared" ref="K29:K52" si="12">COUNTIFS(C29:C29,"=High",H29:H29,"=YES-Fully meets")</f>
        <v>0</v>
      </c>
      <c r="L29" s="27">
        <f t="shared" ref="L29:L52" si="13">COUNTIFS(C29:C29,"=High",H29:H29,"=YES-Partially meets")</f>
        <v>0</v>
      </c>
      <c r="M29" s="27">
        <f t="shared" ref="M29:M52" si="14">COUNTIFS(C29:C29,"=High",H29:H29,"=NO-Does not meet")</f>
        <v>0</v>
      </c>
      <c r="N29" s="27">
        <f t="shared" ref="N29:N52" si="15">COUNTIFS(C29:C29,"=Medium",H29:H29,"=YES-Fully meets")</f>
        <v>0</v>
      </c>
      <c r="O29" s="27">
        <f t="shared" ref="O29:O52" si="16">COUNTIFS(C29:C29,"=Medium",H29:H29,"=YES-Partially meets")</f>
        <v>0</v>
      </c>
      <c r="P29" s="27">
        <f t="shared" ref="P29:P52" si="17">COUNTIFS(C29:C29,"=Medium",H29:H29,"=NO-Does not meet")</f>
        <v>0</v>
      </c>
      <c r="Q29" s="27">
        <f t="shared" ref="Q29:Q52" si="18">COUNTIFS(C29:C29,"=Low",H29:H29,"=YES-Fully meets")</f>
        <v>0</v>
      </c>
      <c r="R29" s="27">
        <f t="shared" ref="R29:R52" si="19">COUNTIFS(C29:C29,"=Low",H29:H29,"=YES-Partially meets")</f>
        <v>0</v>
      </c>
      <c r="S29" s="27">
        <f t="shared" ref="S29:S52" si="20">COUNTIFS(C29:C29,"=Low",H29:H29,"=NO-Does not meet")</f>
        <v>0</v>
      </c>
      <c r="T29" s="27">
        <f>+(K29*'IT Tech Functional Reqs'!$K$2)+(L29*'IT Tech Functional Reqs'!$L$2)+(M29*'IT Tech Functional Reqs'!$M$2)+(N29*'IT Tech Functional Reqs'!$N$2)+(O29*'IT Tech Functional Reqs'!$O$2)+(P29*'IT Tech Functional Reqs'!$P$2)+(Q29*'IT Tech Functional Reqs'!$Q$2)+(R29*'IT Tech Functional Reqs'!$R$2)+(S29*'IT Tech Functional Reqs'!$S$4)</f>
        <v>0</v>
      </c>
      <c r="U29" s="27">
        <f t="shared" ref="U29:U52" si="21">IF($I29="Production",1,IF($I29="Development",0.25,0))</f>
        <v>0</v>
      </c>
      <c r="V29" s="27">
        <f t="shared" ref="V29:V52" si="22">+T29*U29</f>
        <v>0</v>
      </c>
      <c r="W29" s="27">
        <f t="shared" ref="W29:W52" si="23">IF(C29="High",$K$2,IF(C29="Medium",$N$2,$Q$2))</f>
        <v>5</v>
      </c>
      <c r="X29" s="43"/>
      <c r="Y29" s="166"/>
    </row>
    <row r="30" spans="1:25" s="159" customFormat="1" ht="75" customHeight="1" x14ac:dyDescent="0.2">
      <c r="A30" s="33" t="s">
        <v>135</v>
      </c>
      <c r="B30" s="32" t="s">
        <v>131</v>
      </c>
      <c r="C30" s="32" t="s">
        <v>55</v>
      </c>
      <c r="D30" s="40"/>
      <c r="E30" s="32"/>
      <c r="F30" s="160" t="s">
        <v>136</v>
      </c>
      <c r="G30" s="93"/>
      <c r="H30" s="13" t="s">
        <v>53</v>
      </c>
      <c r="I30" s="13" t="s">
        <v>53</v>
      </c>
      <c r="J30" s="13" t="s">
        <v>53</v>
      </c>
      <c r="K30" s="27">
        <f t="shared" si="12"/>
        <v>0</v>
      </c>
      <c r="L30" s="27">
        <f t="shared" si="13"/>
        <v>0</v>
      </c>
      <c r="M30" s="27">
        <f t="shared" si="14"/>
        <v>0</v>
      </c>
      <c r="N30" s="27">
        <f t="shared" si="15"/>
        <v>0</v>
      </c>
      <c r="O30" s="27">
        <f t="shared" si="16"/>
        <v>0</v>
      </c>
      <c r="P30" s="27">
        <f t="shared" si="17"/>
        <v>0</v>
      </c>
      <c r="Q30" s="27">
        <f t="shared" si="18"/>
        <v>0</v>
      </c>
      <c r="R30" s="27">
        <f t="shared" si="19"/>
        <v>0</v>
      </c>
      <c r="S30" s="27">
        <f t="shared" si="20"/>
        <v>0</v>
      </c>
      <c r="T30" s="27">
        <f>+(K30*'IT Tech Functional Reqs'!$K$2)+(L30*'IT Tech Functional Reqs'!$L$2)+(M30*'IT Tech Functional Reqs'!$M$2)+(N30*'IT Tech Functional Reqs'!$N$2)+(O30*'IT Tech Functional Reqs'!$O$2)+(P30*'IT Tech Functional Reqs'!$P$2)+(Q30*'IT Tech Functional Reqs'!$Q$2)+(R30*'IT Tech Functional Reqs'!$R$2)+(S30*'IT Tech Functional Reqs'!$S$4)</f>
        <v>0</v>
      </c>
      <c r="U30" s="27">
        <f t="shared" si="21"/>
        <v>0</v>
      </c>
      <c r="V30" s="27">
        <f t="shared" si="22"/>
        <v>0</v>
      </c>
      <c r="W30" s="27">
        <f t="shared" si="23"/>
        <v>5</v>
      </c>
      <c r="X30" s="43"/>
      <c r="Y30" s="166"/>
    </row>
    <row r="31" spans="1:25" s="159" customFormat="1" ht="75" customHeight="1" x14ac:dyDescent="0.2">
      <c r="A31" s="33" t="s">
        <v>137</v>
      </c>
      <c r="B31" s="32" t="s">
        <v>131</v>
      </c>
      <c r="C31" s="32" t="s">
        <v>55</v>
      </c>
      <c r="D31" s="40"/>
      <c r="E31" s="32"/>
      <c r="F31" s="160" t="s">
        <v>138</v>
      </c>
      <c r="G31" s="93"/>
      <c r="H31" s="13" t="s">
        <v>53</v>
      </c>
      <c r="I31" s="13" t="s">
        <v>53</v>
      </c>
      <c r="J31" s="13" t="s">
        <v>53</v>
      </c>
      <c r="K31" s="27">
        <f t="shared" si="12"/>
        <v>0</v>
      </c>
      <c r="L31" s="27">
        <f t="shared" si="13"/>
        <v>0</v>
      </c>
      <c r="M31" s="27">
        <f t="shared" si="14"/>
        <v>0</v>
      </c>
      <c r="N31" s="27">
        <f t="shared" si="15"/>
        <v>0</v>
      </c>
      <c r="O31" s="27">
        <f t="shared" si="16"/>
        <v>0</v>
      </c>
      <c r="P31" s="27">
        <f t="shared" si="17"/>
        <v>0</v>
      </c>
      <c r="Q31" s="27">
        <f t="shared" si="18"/>
        <v>0</v>
      </c>
      <c r="R31" s="27">
        <f t="shared" si="19"/>
        <v>0</v>
      </c>
      <c r="S31" s="27">
        <f t="shared" si="20"/>
        <v>0</v>
      </c>
      <c r="T31" s="27">
        <f>+(K31*'IT Tech Functional Reqs'!$K$2)+(L31*'IT Tech Functional Reqs'!$L$2)+(M31*'IT Tech Functional Reqs'!$M$2)+(N31*'IT Tech Functional Reqs'!$N$2)+(O31*'IT Tech Functional Reqs'!$O$2)+(P31*'IT Tech Functional Reqs'!$P$2)+(Q31*'IT Tech Functional Reqs'!$Q$2)+(R31*'IT Tech Functional Reqs'!$R$2)+(S31*'IT Tech Functional Reqs'!$S$4)</f>
        <v>0</v>
      </c>
      <c r="U31" s="27">
        <f t="shared" si="21"/>
        <v>0</v>
      </c>
      <c r="V31" s="27">
        <f t="shared" si="22"/>
        <v>0</v>
      </c>
      <c r="W31" s="27">
        <f t="shared" si="23"/>
        <v>5</v>
      </c>
      <c r="X31" s="43"/>
      <c r="Y31" s="161"/>
    </row>
    <row r="32" spans="1:25" ht="75" customHeight="1" x14ac:dyDescent="0.2">
      <c r="A32" s="33" t="s">
        <v>139</v>
      </c>
      <c r="B32" s="32" t="s">
        <v>131</v>
      </c>
      <c r="C32" s="32" t="s">
        <v>55</v>
      </c>
      <c r="D32" s="40" t="s">
        <v>140</v>
      </c>
      <c r="E32" s="32" t="s">
        <v>57</v>
      </c>
      <c r="F32" s="72" t="s">
        <v>141</v>
      </c>
      <c r="G32" s="93"/>
      <c r="H32" s="13" t="s">
        <v>53</v>
      </c>
      <c r="I32" s="13" t="s">
        <v>53</v>
      </c>
      <c r="J32" s="13" t="s">
        <v>53</v>
      </c>
      <c r="K32" s="27">
        <f t="shared" si="12"/>
        <v>0</v>
      </c>
      <c r="L32" s="27">
        <f t="shared" si="13"/>
        <v>0</v>
      </c>
      <c r="M32" s="27">
        <f t="shared" si="14"/>
        <v>0</v>
      </c>
      <c r="N32" s="27">
        <f t="shared" si="15"/>
        <v>0</v>
      </c>
      <c r="O32" s="27">
        <f t="shared" si="16"/>
        <v>0</v>
      </c>
      <c r="P32" s="27">
        <f t="shared" si="17"/>
        <v>0</v>
      </c>
      <c r="Q32" s="27">
        <f t="shared" si="18"/>
        <v>0</v>
      </c>
      <c r="R32" s="27">
        <f t="shared" si="19"/>
        <v>0</v>
      </c>
      <c r="S32" s="27">
        <f t="shared" si="20"/>
        <v>0</v>
      </c>
      <c r="T32" s="27">
        <f>+(K32*'IT Tech Functional Reqs'!$K$2)+(L32*'IT Tech Functional Reqs'!$L$2)+(M32*'IT Tech Functional Reqs'!$M$2)+(N32*'IT Tech Functional Reqs'!$N$2)+(O32*'IT Tech Functional Reqs'!$O$2)+(P32*'IT Tech Functional Reqs'!$P$2)+(Q32*'IT Tech Functional Reqs'!$Q$2)+(R32*'IT Tech Functional Reqs'!$R$2)+(S32*'IT Tech Functional Reqs'!$S$4)</f>
        <v>0</v>
      </c>
      <c r="U32" s="27">
        <f t="shared" si="21"/>
        <v>0</v>
      </c>
      <c r="V32" s="27">
        <f t="shared" si="22"/>
        <v>0</v>
      </c>
      <c r="W32" s="27">
        <f t="shared" si="23"/>
        <v>5</v>
      </c>
      <c r="X32" s="167"/>
      <c r="Y32" s="161"/>
    </row>
    <row r="33" spans="1:25" ht="75" customHeight="1" x14ac:dyDescent="0.2">
      <c r="A33" s="33" t="s">
        <v>142</v>
      </c>
      <c r="B33" s="32" t="s">
        <v>131</v>
      </c>
      <c r="C33" s="32" t="s">
        <v>55</v>
      </c>
      <c r="D33" s="40" t="s">
        <v>143</v>
      </c>
      <c r="E33" s="32" t="s">
        <v>57</v>
      </c>
      <c r="F33" s="72" t="s">
        <v>144</v>
      </c>
      <c r="G33" s="93"/>
      <c r="H33" s="13" t="s">
        <v>53</v>
      </c>
      <c r="I33" s="13" t="s">
        <v>53</v>
      </c>
      <c r="J33" s="13" t="s">
        <v>53</v>
      </c>
      <c r="K33" s="27">
        <f t="shared" si="12"/>
        <v>0</v>
      </c>
      <c r="L33" s="27">
        <f t="shared" si="13"/>
        <v>0</v>
      </c>
      <c r="M33" s="27">
        <f t="shared" si="14"/>
        <v>0</v>
      </c>
      <c r="N33" s="27">
        <f t="shared" si="15"/>
        <v>0</v>
      </c>
      <c r="O33" s="27">
        <f t="shared" si="16"/>
        <v>0</v>
      </c>
      <c r="P33" s="27">
        <f t="shared" si="17"/>
        <v>0</v>
      </c>
      <c r="Q33" s="27">
        <f t="shared" si="18"/>
        <v>0</v>
      </c>
      <c r="R33" s="27">
        <f t="shared" si="19"/>
        <v>0</v>
      </c>
      <c r="S33" s="27">
        <f t="shared" si="20"/>
        <v>0</v>
      </c>
      <c r="T33" s="27">
        <f>+(K33*'IT Tech Functional Reqs'!$K$2)+(L33*'IT Tech Functional Reqs'!$L$2)+(M33*'IT Tech Functional Reqs'!$M$2)+(N33*'IT Tech Functional Reqs'!$N$2)+(O33*'IT Tech Functional Reqs'!$O$2)+(P33*'IT Tech Functional Reqs'!$P$2)+(Q33*'IT Tech Functional Reqs'!$Q$2)+(R33*'IT Tech Functional Reqs'!$R$2)+(S33*'IT Tech Functional Reqs'!$S$4)</f>
        <v>0</v>
      </c>
      <c r="U33" s="27">
        <f t="shared" si="21"/>
        <v>0</v>
      </c>
      <c r="V33" s="27">
        <f t="shared" si="22"/>
        <v>0</v>
      </c>
      <c r="W33" s="27">
        <f t="shared" si="23"/>
        <v>5</v>
      </c>
      <c r="X33" s="167"/>
      <c r="Y33" s="161"/>
    </row>
    <row r="34" spans="1:25" ht="75" customHeight="1" x14ac:dyDescent="0.2">
      <c r="A34" s="33" t="s">
        <v>145</v>
      </c>
      <c r="B34" s="32" t="s">
        <v>131</v>
      </c>
      <c r="C34" s="32" t="s">
        <v>49</v>
      </c>
      <c r="D34" s="40" t="s">
        <v>146</v>
      </c>
      <c r="E34" s="32" t="s">
        <v>51</v>
      </c>
      <c r="F34" s="72" t="s">
        <v>147</v>
      </c>
      <c r="G34" s="93"/>
      <c r="H34" s="13" t="s">
        <v>53</v>
      </c>
      <c r="I34" s="13" t="s">
        <v>53</v>
      </c>
      <c r="J34" s="13" t="s">
        <v>53</v>
      </c>
      <c r="K34" s="27">
        <f t="shared" si="12"/>
        <v>0</v>
      </c>
      <c r="L34" s="27">
        <f t="shared" si="13"/>
        <v>0</v>
      </c>
      <c r="M34" s="27">
        <f t="shared" si="14"/>
        <v>0</v>
      </c>
      <c r="N34" s="27">
        <f t="shared" si="15"/>
        <v>0</v>
      </c>
      <c r="O34" s="27">
        <f t="shared" si="16"/>
        <v>0</v>
      </c>
      <c r="P34" s="27">
        <f t="shared" si="17"/>
        <v>0</v>
      </c>
      <c r="Q34" s="27">
        <f t="shared" si="18"/>
        <v>0</v>
      </c>
      <c r="R34" s="27">
        <f t="shared" si="19"/>
        <v>0</v>
      </c>
      <c r="S34" s="27">
        <f t="shared" si="20"/>
        <v>0</v>
      </c>
      <c r="T34" s="27">
        <f>+(K34*'IT Tech Functional Reqs'!$K$2)+(L34*'IT Tech Functional Reqs'!$L$2)+(M34*'IT Tech Functional Reqs'!$M$2)+(N34*'IT Tech Functional Reqs'!$N$2)+(O34*'IT Tech Functional Reqs'!$O$2)+(P34*'IT Tech Functional Reqs'!$P$2)+(Q34*'IT Tech Functional Reqs'!$Q$2)+(R34*'IT Tech Functional Reqs'!$R$2)+(S34*'IT Tech Functional Reqs'!$S$4)</f>
        <v>0</v>
      </c>
      <c r="U34" s="27">
        <f t="shared" si="21"/>
        <v>0</v>
      </c>
      <c r="V34" s="27">
        <f t="shared" si="22"/>
        <v>0</v>
      </c>
      <c r="W34" s="27">
        <f t="shared" si="23"/>
        <v>3</v>
      </c>
      <c r="X34" s="167"/>
      <c r="Y34" s="161"/>
    </row>
    <row r="35" spans="1:25" ht="75" customHeight="1" x14ac:dyDescent="0.2">
      <c r="A35" s="33" t="s">
        <v>148</v>
      </c>
      <c r="B35" s="32" t="s">
        <v>131</v>
      </c>
      <c r="C35" s="32" t="s">
        <v>55</v>
      </c>
      <c r="D35" s="40"/>
      <c r="E35" s="32"/>
      <c r="F35" s="168" t="s">
        <v>149</v>
      </c>
      <c r="G35" s="93"/>
      <c r="H35" s="13" t="s">
        <v>53</v>
      </c>
      <c r="I35" s="13" t="s">
        <v>53</v>
      </c>
      <c r="J35" s="13" t="s">
        <v>53</v>
      </c>
      <c r="K35" s="27">
        <f t="shared" si="12"/>
        <v>0</v>
      </c>
      <c r="L35" s="27">
        <f t="shared" si="13"/>
        <v>0</v>
      </c>
      <c r="M35" s="27">
        <f t="shared" si="14"/>
        <v>0</v>
      </c>
      <c r="N35" s="27">
        <f t="shared" si="15"/>
        <v>0</v>
      </c>
      <c r="O35" s="27">
        <f t="shared" si="16"/>
        <v>0</v>
      </c>
      <c r="P35" s="27">
        <f t="shared" si="17"/>
        <v>0</v>
      </c>
      <c r="Q35" s="27">
        <f t="shared" si="18"/>
        <v>0</v>
      </c>
      <c r="R35" s="27">
        <f t="shared" si="19"/>
        <v>0</v>
      </c>
      <c r="S35" s="27">
        <f t="shared" si="20"/>
        <v>0</v>
      </c>
      <c r="T35" s="27">
        <f>+(K35*'IT Tech Functional Reqs'!$K$2)+(L35*'IT Tech Functional Reqs'!$L$2)+(M35*'IT Tech Functional Reqs'!$M$2)+(N35*'IT Tech Functional Reqs'!$N$2)+(O35*'IT Tech Functional Reqs'!$O$2)+(P35*'IT Tech Functional Reqs'!$P$2)+(Q35*'IT Tech Functional Reqs'!$Q$2)+(R35*'IT Tech Functional Reqs'!$R$2)+(S35*'IT Tech Functional Reqs'!$S$4)</f>
        <v>0</v>
      </c>
      <c r="U35" s="27">
        <f t="shared" si="21"/>
        <v>0</v>
      </c>
      <c r="V35" s="27">
        <f t="shared" si="22"/>
        <v>0</v>
      </c>
      <c r="W35" s="27">
        <f t="shared" si="23"/>
        <v>5</v>
      </c>
      <c r="X35" s="167"/>
      <c r="Y35" s="161"/>
    </row>
    <row r="36" spans="1:25" s="159" customFormat="1" ht="75" customHeight="1" x14ac:dyDescent="0.2">
      <c r="A36" s="33" t="s">
        <v>150</v>
      </c>
      <c r="B36" s="32" t="s">
        <v>131</v>
      </c>
      <c r="C36" s="32" t="s">
        <v>55</v>
      </c>
      <c r="D36" s="40" t="s">
        <v>151</v>
      </c>
      <c r="E36" s="32" t="s">
        <v>57</v>
      </c>
      <c r="F36" s="72" t="s">
        <v>152</v>
      </c>
      <c r="G36" s="93"/>
      <c r="H36" s="13" t="s">
        <v>53</v>
      </c>
      <c r="I36" s="13" t="s">
        <v>53</v>
      </c>
      <c r="J36" s="13" t="s">
        <v>53</v>
      </c>
      <c r="K36" s="27">
        <f t="shared" si="12"/>
        <v>0</v>
      </c>
      <c r="L36" s="27">
        <f t="shared" si="13"/>
        <v>0</v>
      </c>
      <c r="M36" s="27">
        <f t="shared" si="14"/>
        <v>0</v>
      </c>
      <c r="N36" s="27">
        <f t="shared" si="15"/>
        <v>0</v>
      </c>
      <c r="O36" s="27">
        <f t="shared" si="16"/>
        <v>0</v>
      </c>
      <c r="P36" s="27">
        <f t="shared" si="17"/>
        <v>0</v>
      </c>
      <c r="Q36" s="27">
        <f t="shared" si="18"/>
        <v>0</v>
      </c>
      <c r="R36" s="27">
        <f t="shared" si="19"/>
        <v>0</v>
      </c>
      <c r="S36" s="27">
        <f t="shared" si="20"/>
        <v>0</v>
      </c>
      <c r="T36" s="27">
        <f>+(K36*'IT Tech Functional Reqs'!$K$2)+(L36*'IT Tech Functional Reqs'!$L$2)+(M36*'IT Tech Functional Reqs'!$M$2)+(N36*'IT Tech Functional Reqs'!$N$2)+(O36*'IT Tech Functional Reqs'!$O$2)+(P36*'IT Tech Functional Reqs'!$P$2)+(Q36*'IT Tech Functional Reqs'!$Q$2)+(R36*'IT Tech Functional Reqs'!$R$2)+(S36*'IT Tech Functional Reqs'!$S$4)</f>
        <v>0</v>
      </c>
      <c r="U36" s="27">
        <f t="shared" si="21"/>
        <v>0</v>
      </c>
      <c r="V36" s="27">
        <f t="shared" si="22"/>
        <v>0</v>
      </c>
      <c r="W36" s="27">
        <f t="shared" si="23"/>
        <v>5</v>
      </c>
      <c r="X36" s="43"/>
      <c r="Y36" s="161"/>
    </row>
    <row r="37" spans="1:25" s="159" customFormat="1" ht="75" customHeight="1" x14ac:dyDescent="0.2">
      <c r="A37" s="33" t="s">
        <v>153</v>
      </c>
      <c r="B37" s="32" t="s">
        <v>154</v>
      </c>
      <c r="C37" s="32" t="s">
        <v>49</v>
      </c>
      <c r="D37" s="40" t="s">
        <v>155</v>
      </c>
      <c r="E37" s="32"/>
      <c r="F37" s="162" t="s">
        <v>156</v>
      </c>
      <c r="G37" s="93"/>
      <c r="H37" s="13" t="s">
        <v>53</v>
      </c>
      <c r="I37" s="13" t="s">
        <v>53</v>
      </c>
      <c r="J37" s="13" t="s">
        <v>53</v>
      </c>
      <c r="K37" s="27">
        <f t="shared" si="12"/>
        <v>0</v>
      </c>
      <c r="L37" s="27">
        <f t="shared" si="13"/>
        <v>0</v>
      </c>
      <c r="M37" s="27">
        <f t="shared" si="14"/>
        <v>0</v>
      </c>
      <c r="N37" s="27">
        <f t="shared" si="15"/>
        <v>0</v>
      </c>
      <c r="O37" s="27">
        <f t="shared" si="16"/>
        <v>0</v>
      </c>
      <c r="P37" s="27">
        <f t="shared" si="17"/>
        <v>0</v>
      </c>
      <c r="Q37" s="27">
        <f t="shared" si="18"/>
        <v>0</v>
      </c>
      <c r="R37" s="27">
        <f t="shared" si="19"/>
        <v>0</v>
      </c>
      <c r="S37" s="27">
        <f t="shared" si="20"/>
        <v>0</v>
      </c>
      <c r="T37" s="27">
        <f>+(K37*'IT Tech Functional Reqs'!$K$2)+(L37*'IT Tech Functional Reqs'!$L$2)+(M37*'IT Tech Functional Reqs'!$M$2)+(N37*'IT Tech Functional Reqs'!$N$2)+(O37*'IT Tech Functional Reqs'!$O$2)+(P37*'IT Tech Functional Reqs'!$P$2)+(Q37*'IT Tech Functional Reqs'!$Q$2)+(R37*'IT Tech Functional Reqs'!$R$2)+(S37*'IT Tech Functional Reqs'!$S$4)</f>
        <v>0</v>
      </c>
      <c r="U37" s="27">
        <f t="shared" si="21"/>
        <v>0</v>
      </c>
      <c r="V37" s="27">
        <f t="shared" si="22"/>
        <v>0</v>
      </c>
      <c r="W37" s="27">
        <f t="shared" si="23"/>
        <v>3</v>
      </c>
      <c r="X37" s="43"/>
      <c r="Y37" s="161"/>
    </row>
    <row r="38" spans="1:25" s="159" customFormat="1" ht="75" customHeight="1" x14ac:dyDescent="0.25">
      <c r="A38" s="33" t="s">
        <v>157</v>
      </c>
      <c r="B38" s="32" t="s">
        <v>154</v>
      </c>
      <c r="C38" s="32" t="s">
        <v>55</v>
      </c>
      <c r="D38" s="40" t="s">
        <v>158</v>
      </c>
      <c r="E38" s="32" t="s">
        <v>57</v>
      </c>
      <c r="F38" s="165" t="s">
        <v>159</v>
      </c>
      <c r="G38" s="96"/>
      <c r="H38" s="13" t="s">
        <v>53</v>
      </c>
      <c r="I38" s="13" t="s">
        <v>53</v>
      </c>
      <c r="J38" s="13" t="s">
        <v>53</v>
      </c>
      <c r="K38" s="27">
        <f t="shared" si="12"/>
        <v>0</v>
      </c>
      <c r="L38" s="27">
        <f t="shared" si="13"/>
        <v>0</v>
      </c>
      <c r="M38" s="27">
        <f t="shared" si="14"/>
        <v>0</v>
      </c>
      <c r="N38" s="27">
        <f t="shared" si="15"/>
        <v>0</v>
      </c>
      <c r="O38" s="27">
        <f t="shared" si="16"/>
        <v>0</v>
      </c>
      <c r="P38" s="27">
        <f t="shared" si="17"/>
        <v>0</v>
      </c>
      <c r="Q38" s="27">
        <f t="shared" si="18"/>
        <v>0</v>
      </c>
      <c r="R38" s="27">
        <f t="shared" si="19"/>
        <v>0</v>
      </c>
      <c r="S38" s="27">
        <f t="shared" si="20"/>
        <v>0</v>
      </c>
      <c r="T38" s="27">
        <f>+(K38*'IT Tech Functional Reqs'!$K$2)+(L38*'IT Tech Functional Reqs'!$L$2)+(M38*'IT Tech Functional Reqs'!$M$2)+(N38*'IT Tech Functional Reqs'!$N$2)+(O38*'IT Tech Functional Reqs'!$O$2)+(P38*'IT Tech Functional Reqs'!$P$2)+(Q38*'IT Tech Functional Reqs'!$Q$2)+(R38*'IT Tech Functional Reqs'!$R$2)+(S38*'IT Tech Functional Reqs'!$S$4)</f>
        <v>0</v>
      </c>
      <c r="U38" s="27">
        <f t="shared" si="21"/>
        <v>0</v>
      </c>
      <c r="V38" s="27">
        <f t="shared" si="22"/>
        <v>0</v>
      </c>
      <c r="W38" s="27">
        <f t="shared" si="23"/>
        <v>5</v>
      </c>
      <c r="X38" s="29"/>
      <c r="Y38" s="166"/>
    </row>
    <row r="39" spans="1:25" s="159" customFormat="1" ht="75" customHeight="1" x14ac:dyDescent="0.2">
      <c r="A39" s="33" t="s">
        <v>160</v>
      </c>
      <c r="B39" s="32" t="s">
        <v>154</v>
      </c>
      <c r="C39" s="32" t="s">
        <v>55</v>
      </c>
      <c r="D39" s="40" t="s">
        <v>161</v>
      </c>
      <c r="E39" s="32" t="s">
        <v>51</v>
      </c>
      <c r="F39" s="165" t="s">
        <v>162</v>
      </c>
      <c r="G39" s="137"/>
      <c r="H39" s="13" t="s">
        <v>53</v>
      </c>
      <c r="I39" s="13" t="s">
        <v>53</v>
      </c>
      <c r="J39" s="13" t="s">
        <v>53</v>
      </c>
      <c r="K39" s="27">
        <f t="shared" si="12"/>
        <v>0</v>
      </c>
      <c r="L39" s="27">
        <f t="shared" si="13"/>
        <v>0</v>
      </c>
      <c r="M39" s="27">
        <f t="shared" si="14"/>
        <v>0</v>
      </c>
      <c r="N39" s="27">
        <f t="shared" si="15"/>
        <v>0</v>
      </c>
      <c r="O39" s="27">
        <f t="shared" si="16"/>
        <v>0</v>
      </c>
      <c r="P39" s="27">
        <f t="shared" si="17"/>
        <v>0</v>
      </c>
      <c r="Q39" s="27">
        <f t="shared" si="18"/>
        <v>0</v>
      </c>
      <c r="R39" s="27">
        <f t="shared" si="19"/>
        <v>0</v>
      </c>
      <c r="S39" s="27">
        <f t="shared" si="20"/>
        <v>0</v>
      </c>
      <c r="T39" s="27">
        <f>+(K39*'IT Tech Functional Reqs'!$K$2)+(L39*'IT Tech Functional Reqs'!$L$2)+(M39*'IT Tech Functional Reqs'!$M$2)+(N39*'IT Tech Functional Reqs'!$N$2)+(O39*'IT Tech Functional Reqs'!$O$2)+(P39*'IT Tech Functional Reqs'!$P$2)+(Q39*'IT Tech Functional Reqs'!$Q$2)+(R39*'IT Tech Functional Reqs'!$R$2)+(S39*'IT Tech Functional Reqs'!$S$4)</f>
        <v>0</v>
      </c>
      <c r="U39" s="27">
        <f t="shared" si="21"/>
        <v>0</v>
      </c>
      <c r="V39" s="27">
        <f t="shared" si="22"/>
        <v>0</v>
      </c>
      <c r="W39" s="27">
        <f t="shared" si="23"/>
        <v>5</v>
      </c>
      <c r="X39" s="169"/>
      <c r="Y39" s="161"/>
    </row>
    <row r="40" spans="1:25" s="159" customFormat="1" ht="75" customHeight="1" x14ac:dyDescent="0.2">
      <c r="A40" s="33" t="s">
        <v>163</v>
      </c>
      <c r="B40" s="32" t="s">
        <v>154</v>
      </c>
      <c r="C40" s="32" t="s">
        <v>55</v>
      </c>
      <c r="D40" s="40"/>
      <c r="E40" s="32"/>
      <c r="F40" s="160" t="s">
        <v>164</v>
      </c>
      <c r="G40" s="93"/>
      <c r="H40" s="13" t="s">
        <v>53</v>
      </c>
      <c r="I40" s="13" t="s">
        <v>53</v>
      </c>
      <c r="J40" s="13" t="s">
        <v>53</v>
      </c>
      <c r="K40" s="27">
        <f t="shared" si="12"/>
        <v>0</v>
      </c>
      <c r="L40" s="27">
        <f t="shared" si="13"/>
        <v>0</v>
      </c>
      <c r="M40" s="27">
        <f t="shared" si="14"/>
        <v>0</v>
      </c>
      <c r="N40" s="27">
        <f t="shared" si="15"/>
        <v>0</v>
      </c>
      <c r="O40" s="27">
        <f t="shared" si="16"/>
        <v>0</v>
      </c>
      <c r="P40" s="27">
        <f t="shared" si="17"/>
        <v>0</v>
      </c>
      <c r="Q40" s="27">
        <f t="shared" si="18"/>
        <v>0</v>
      </c>
      <c r="R40" s="27">
        <f t="shared" si="19"/>
        <v>0</v>
      </c>
      <c r="S40" s="27">
        <f t="shared" si="20"/>
        <v>0</v>
      </c>
      <c r="T40" s="27">
        <f>+(K40*'IT Tech Functional Reqs'!$K$2)+(L40*'IT Tech Functional Reqs'!$L$2)+(M40*'IT Tech Functional Reqs'!$M$2)+(N40*'IT Tech Functional Reqs'!$N$2)+(O40*'IT Tech Functional Reqs'!$O$2)+(P40*'IT Tech Functional Reqs'!$P$2)+(Q40*'IT Tech Functional Reqs'!$Q$2)+(R40*'IT Tech Functional Reqs'!$R$2)+(S40*'IT Tech Functional Reqs'!$S$4)</f>
        <v>0</v>
      </c>
      <c r="U40" s="27">
        <f t="shared" si="21"/>
        <v>0</v>
      </c>
      <c r="V40" s="27">
        <f t="shared" si="22"/>
        <v>0</v>
      </c>
      <c r="W40" s="27">
        <f t="shared" si="23"/>
        <v>5</v>
      </c>
      <c r="X40" s="43"/>
      <c r="Y40" s="161"/>
    </row>
    <row r="41" spans="1:25" s="159" customFormat="1" ht="75" customHeight="1" x14ac:dyDescent="0.2">
      <c r="A41" s="33" t="s">
        <v>165</v>
      </c>
      <c r="B41" s="32" t="s">
        <v>166</v>
      </c>
      <c r="C41" s="32" t="s">
        <v>55</v>
      </c>
      <c r="D41" s="40" t="s">
        <v>167</v>
      </c>
      <c r="E41" s="32" t="s">
        <v>57</v>
      </c>
      <c r="F41" s="72" t="s">
        <v>168</v>
      </c>
      <c r="G41" s="94"/>
      <c r="H41" s="13" t="s">
        <v>53</v>
      </c>
      <c r="I41" s="13" t="s">
        <v>53</v>
      </c>
      <c r="J41" s="13" t="s">
        <v>53</v>
      </c>
      <c r="K41" s="27">
        <f t="shared" si="12"/>
        <v>0</v>
      </c>
      <c r="L41" s="27">
        <f t="shared" si="13"/>
        <v>0</v>
      </c>
      <c r="M41" s="27">
        <f t="shared" si="14"/>
        <v>0</v>
      </c>
      <c r="N41" s="27">
        <f t="shared" si="15"/>
        <v>0</v>
      </c>
      <c r="O41" s="27">
        <f t="shared" si="16"/>
        <v>0</v>
      </c>
      <c r="P41" s="27">
        <f t="shared" si="17"/>
        <v>0</v>
      </c>
      <c r="Q41" s="27">
        <f t="shared" si="18"/>
        <v>0</v>
      </c>
      <c r="R41" s="27">
        <f t="shared" si="19"/>
        <v>0</v>
      </c>
      <c r="S41" s="27">
        <f t="shared" si="20"/>
        <v>0</v>
      </c>
      <c r="T41" s="27">
        <f>+(K41*'IT Tech Functional Reqs'!$K$2)+(L41*'IT Tech Functional Reqs'!$L$2)+(M41*'IT Tech Functional Reqs'!$M$2)+(N41*'IT Tech Functional Reqs'!$N$2)+(O41*'IT Tech Functional Reqs'!$O$2)+(P41*'IT Tech Functional Reqs'!$P$2)+(Q41*'IT Tech Functional Reqs'!$Q$2)+(R41*'IT Tech Functional Reqs'!$R$2)+(S41*'IT Tech Functional Reqs'!$S$4)</f>
        <v>0</v>
      </c>
      <c r="U41" s="27">
        <f t="shared" si="21"/>
        <v>0</v>
      </c>
      <c r="V41" s="27">
        <f t="shared" si="22"/>
        <v>0</v>
      </c>
      <c r="W41" s="27">
        <f t="shared" si="23"/>
        <v>5</v>
      </c>
      <c r="X41" s="29"/>
      <c r="Y41" s="161"/>
    </row>
    <row r="42" spans="1:25" s="159" customFormat="1" ht="75" customHeight="1" x14ac:dyDescent="0.2">
      <c r="A42" s="33" t="s">
        <v>169</v>
      </c>
      <c r="B42" s="32" t="s">
        <v>166</v>
      </c>
      <c r="C42" s="32" t="s">
        <v>49</v>
      </c>
      <c r="D42" s="40" t="s">
        <v>170</v>
      </c>
      <c r="E42" s="32" t="s">
        <v>51</v>
      </c>
      <c r="F42" s="72" t="s">
        <v>171</v>
      </c>
      <c r="G42" s="94"/>
      <c r="H42" s="13" t="s">
        <v>53</v>
      </c>
      <c r="I42" s="13" t="s">
        <v>53</v>
      </c>
      <c r="J42" s="13" t="s">
        <v>53</v>
      </c>
      <c r="K42" s="27">
        <f t="shared" si="12"/>
        <v>0</v>
      </c>
      <c r="L42" s="27">
        <f t="shared" si="13"/>
        <v>0</v>
      </c>
      <c r="M42" s="27">
        <f t="shared" si="14"/>
        <v>0</v>
      </c>
      <c r="N42" s="27">
        <f t="shared" si="15"/>
        <v>0</v>
      </c>
      <c r="O42" s="27">
        <f t="shared" si="16"/>
        <v>0</v>
      </c>
      <c r="P42" s="27">
        <f t="shared" si="17"/>
        <v>0</v>
      </c>
      <c r="Q42" s="27">
        <f t="shared" si="18"/>
        <v>0</v>
      </c>
      <c r="R42" s="27">
        <f t="shared" si="19"/>
        <v>0</v>
      </c>
      <c r="S42" s="27">
        <f t="shared" si="20"/>
        <v>0</v>
      </c>
      <c r="T42" s="27">
        <f>+(K42*'IT Tech Functional Reqs'!$K$2)+(L42*'IT Tech Functional Reqs'!$L$2)+(M42*'IT Tech Functional Reqs'!$M$2)+(N42*'IT Tech Functional Reqs'!$N$2)+(O42*'IT Tech Functional Reqs'!$O$2)+(P42*'IT Tech Functional Reqs'!$P$2)+(Q42*'IT Tech Functional Reqs'!$Q$2)+(R42*'IT Tech Functional Reqs'!$R$2)+(S42*'IT Tech Functional Reqs'!$S$4)</f>
        <v>0</v>
      </c>
      <c r="U42" s="27">
        <f t="shared" si="21"/>
        <v>0</v>
      </c>
      <c r="V42" s="27">
        <f t="shared" si="22"/>
        <v>0</v>
      </c>
      <c r="W42" s="27">
        <f t="shared" si="23"/>
        <v>3</v>
      </c>
      <c r="X42" s="29"/>
      <c r="Y42" s="161"/>
    </row>
    <row r="43" spans="1:25" s="159" customFormat="1" ht="75" customHeight="1" x14ac:dyDescent="0.2">
      <c r="A43" s="33" t="s">
        <v>172</v>
      </c>
      <c r="B43" s="32" t="s">
        <v>166</v>
      </c>
      <c r="C43" s="32" t="s">
        <v>55</v>
      </c>
      <c r="D43" s="40" t="s">
        <v>173</v>
      </c>
      <c r="E43" s="32" t="s">
        <v>51</v>
      </c>
      <c r="F43" s="72" t="s">
        <v>174</v>
      </c>
      <c r="G43" s="94"/>
      <c r="H43" s="13" t="s">
        <v>53</v>
      </c>
      <c r="I43" s="13" t="s">
        <v>53</v>
      </c>
      <c r="J43" s="13" t="s">
        <v>53</v>
      </c>
      <c r="K43" s="27">
        <f t="shared" si="12"/>
        <v>0</v>
      </c>
      <c r="L43" s="27">
        <f t="shared" si="13"/>
        <v>0</v>
      </c>
      <c r="M43" s="27">
        <f t="shared" si="14"/>
        <v>0</v>
      </c>
      <c r="N43" s="27">
        <f t="shared" si="15"/>
        <v>0</v>
      </c>
      <c r="O43" s="27">
        <f t="shared" si="16"/>
        <v>0</v>
      </c>
      <c r="P43" s="27">
        <f t="shared" si="17"/>
        <v>0</v>
      </c>
      <c r="Q43" s="27">
        <f t="shared" si="18"/>
        <v>0</v>
      </c>
      <c r="R43" s="27">
        <f t="shared" si="19"/>
        <v>0</v>
      </c>
      <c r="S43" s="27">
        <f t="shared" si="20"/>
        <v>0</v>
      </c>
      <c r="T43" s="27">
        <f>+(K43*'IT Tech Functional Reqs'!$K$2)+(L43*'IT Tech Functional Reqs'!$L$2)+(M43*'IT Tech Functional Reqs'!$M$2)+(N43*'IT Tech Functional Reqs'!$N$2)+(O43*'IT Tech Functional Reqs'!$O$2)+(P43*'IT Tech Functional Reqs'!$P$2)+(Q43*'IT Tech Functional Reqs'!$Q$2)+(R43*'IT Tech Functional Reqs'!$R$2)+(S43*'IT Tech Functional Reqs'!$S$4)</f>
        <v>0</v>
      </c>
      <c r="U43" s="27">
        <f t="shared" si="21"/>
        <v>0</v>
      </c>
      <c r="V43" s="27">
        <f t="shared" si="22"/>
        <v>0</v>
      </c>
      <c r="W43" s="27">
        <f t="shared" si="23"/>
        <v>5</v>
      </c>
      <c r="X43" s="29"/>
      <c r="Y43" s="161"/>
    </row>
    <row r="44" spans="1:25" s="159" customFormat="1" ht="75" customHeight="1" x14ac:dyDescent="0.2">
      <c r="A44" s="33" t="s">
        <v>175</v>
      </c>
      <c r="B44" s="32" t="s">
        <v>166</v>
      </c>
      <c r="C44" s="32" t="s">
        <v>49</v>
      </c>
      <c r="D44" s="40" t="s">
        <v>176</v>
      </c>
      <c r="E44" s="32" t="s">
        <v>51</v>
      </c>
      <c r="F44" s="72" t="s">
        <v>177</v>
      </c>
      <c r="G44" s="94"/>
      <c r="H44" s="13" t="s">
        <v>53</v>
      </c>
      <c r="I44" s="13" t="s">
        <v>53</v>
      </c>
      <c r="J44" s="13" t="s">
        <v>53</v>
      </c>
      <c r="K44" s="27">
        <f t="shared" si="12"/>
        <v>0</v>
      </c>
      <c r="L44" s="27">
        <f t="shared" si="13"/>
        <v>0</v>
      </c>
      <c r="M44" s="27">
        <f t="shared" si="14"/>
        <v>0</v>
      </c>
      <c r="N44" s="27">
        <f t="shared" si="15"/>
        <v>0</v>
      </c>
      <c r="O44" s="27">
        <f t="shared" si="16"/>
        <v>0</v>
      </c>
      <c r="P44" s="27">
        <f t="shared" si="17"/>
        <v>0</v>
      </c>
      <c r="Q44" s="27">
        <f t="shared" si="18"/>
        <v>0</v>
      </c>
      <c r="R44" s="27">
        <f t="shared" si="19"/>
        <v>0</v>
      </c>
      <c r="S44" s="27">
        <f t="shared" si="20"/>
        <v>0</v>
      </c>
      <c r="T44" s="27">
        <f>+(K44*'IT Tech Functional Reqs'!$K$2)+(L44*'IT Tech Functional Reqs'!$L$2)+(M44*'IT Tech Functional Reqs'!$M$2)+(N44*'IT Tech Functional Reqs'!$N$2)+(O44*'IT Tech Functional Reqs'!$O$2)+(P44*'IT Tech Functional Reqs'!$P$2)+(Q44*'IT Tech Functional Reqs'!$Q$2)+(R44*'IT Tech Functional Reqs'!$R$2)+(S44*'IT Tech Functional Reqs'!$S$4)</f>
        <v>0</v>
      </c>
      <c r="U44" s="27">
        <f t="shared" si="21"/>
        <v>0</v>
      </c>
      <c r="V44" s="27">
        <f t="shared" si="22"/>
        <v>0</v>
      </c>
      <c r="W44" s="27">
        <f t="shared" si="23"/>
        <v>3</v>
      </c>
      <c r="X44" s="29"/>
      <c r="Y44" s="161"/>
    </row>
    <row r="45" spans="1:25" s="159" customFormat="1" ht="75" customHeight="1" x14ac:dyDescent="0.2">
      <c r="A45" s="33" t="s">
        <v>178</v>
      </c>
      <c r="B45" s="32" t="s">
        <v>166</v>
      </c>
      <c r="C45" s="32" t="s">
        <v>49</v>
      </c>
      <c r="D45" s="40" t="s">
        <v>179</v>
      </c>
      <c r="E45" s="32" t="s">
        <v>51</v>
      </c>
      <c r="F45" s="72" t="s">
        <v>180</v>
      </c>
      <c r="G45" s="94"/>
      <c r="H45" s="13" t="s">
        <v>53</v>
      </c>
      <c r="I45" s="13" t="s">
        <v>53</v>
      </c>
      <c r="J45" s="13" t="s">
        <v>53</v>
      </c>
      <c r="K45" s="27">
        <f t="shared" si="12"/>
        <v>0</v>
      </c>
      <c r="L45" s="27">
        <f t="shared" si="13"/>
        <v>0</v>
      </c>
      <c r="M45" s="27">
        <f t="shared" si="14"/>
        <v>0</v>
      </c>
      <c r="N45" s="27">
        <f t="shared" si="15"/>
        <v>0</v>
      </c>
      <c r="O45" s="27">
        <f t="shared" si="16"/>
        <v>0</v>
      </c>
      <c r="P45" s="27">
        <f t="shared" si="17"/>
        <v>0</v>
      </c>
      <c r="Q45" s="27">
        <f t="shared" si="18"/>
        <v>0</v>
      </c>
      <c r="R45" s="27">
        <f t="shared" si="19"/>
        <v>0</v>
      </c>
      <c r="S45" s="27">
        <f t="shared" si="20"/>
        <v>0</v>
      </c>
      <c r="T45" s="27">
        <f>+(K45*'IT Tech Functional Reqs'!$K$2)+(L45*'IT Tech Functional Reqs'!$L$2)+(M45*'IT Tech Functional Reqs'!$M$2)+(N45*'IT Tech Functional Reqs'!$N$2)+(O45*'IT Tech Functional Reqs'!$O$2)+(P45*'IT Tech Functional Reqs'!$P$2)+(Q45*'IT Tech Functional Reqs'!$Q$2)+(R45*'IT Tech Functional Reqs'!$R$2)+(S45*'IT Tech Functional Reqs'!$S$4)</f>
        <v>0</v>
      </c>
      <c r="U45" s="27">
        <f t="shared" si="21"/>
        <v>0</v>
      </c>
      <c r="V45" s="27">
        <f t="shared" si="22"/>
        <v>0</v>
      </c>
      <c r="W45" s="27">
        <f t="shared" si="23"/>
        <v>3</v>
      </c>
      <c r="X45" s="29"/>
      <c r="Y45" s="161"/>
    </row>
    <row r="46" spans="1:25" s="159" customFormat="1" ht="75" customHeight="1" x14ac:dyDescent="0.2">
      <c r="A46" s="33" t="s">
        <v>181</v>
      </c>
      <c r="B46" s="32" t="s">
        <v>166</v>
      </c>
      <c r="C46" s="32" t="s">
        <v>55</v>
      </c>
      <c r="D46" s="40" t="s">
        <v>182</v>
      </c>
      <c r="E46" s="32" t="s">
        <v>57</v>
      </c>
      <c r="F46" s="160" t="s">
        <v>183</v>
      </c>
      <c r="G46" s="94"/>
      <c r="H46" s="13" t="s">
        <v>53</v>
      </c>
      <c r="I46" s="13" t="s">
        <v>53</v>
      </c>
      <c r="J46" s="13" t="s">
        <v>53</v>
      </c>
      <c r="K46" s="27">
        <f t="shared" si="12"/>
        <v>0</v>
      </c>
      <c r="L46" s="27">
        <f t="shared" si="13"/>
        <v>0</v>
      </c>
      <c r="M46" s="27">
        <f t="shared" si="14"/>
        <v>0</v>
      </c>
      <c r="N46" s="27">
        <f t="shared" si="15"/>
        <v>0</v>
      </c>
      <c r="O46" s="27">
        <f t="shared" si="16"/>
        <v>0</v>
      </c>
      <c r="P46" s="27">
        <f t="shared" si="17"/>
        <v>0</v>
      </c>
      <c r="Q46" s="27">
        <f t="shared" si="18"/>
        <v>0</v>
      </c>
      <c r="R46" s="27">
        <f t="shared" si="19"/>
        <v>0</v>
      </c>
      <c r="S46" s="27">
        <f t="shared" si="20"/>
        <v>0</v>
      </c>
      <c r="T46" s="27">
        <f>+(K46*'IT Tech Functional Reqs'!$K$2)+(L46*'IT Tech Functional Reqs'!$L$2)+(M46*'IT Tech Functional Reqs'!$M$2)+(N46*'IT Tech Functional Reqs'!$N$2)+(O46*'IT Tech Functional Reqs'!$O$2)+(P46*'IT Tech Functional Reqs'!$P$2)+(Q46*'IT Tech Functional Reqs'!$Q$2)+(R46*'IT Tech Functional Reqs'!$R$2)+(S46*'IT Tech Functional Reqs'!$S$4)</f>
        <v>0</v>
      </c>
      <c r="U46" s="27">
        <f t="shared" si="21"/>
        <v>0</v>
      </c>
      <c r="V46" s="27">
        <f t="shared" si="22"/>
        <v>0</v>
      </c>
      <c r="W46" s="27">
        <f t="shared" si="23"/>
        <v>5</v>
      </c>
      <c r="X46" s="29"/>
      <c r="Y46" s="161"/>
    </row>
    <row r="47" spans="1:25" s="159" customFormat="1" ht="75" customHeight="1" x14ac:dyDescent="0.2">
      <c r="A47" s="33" t="s">
        <v>184</v>
      </c>
      <c r="B47" s="32" t="s">
        <v>166</v>
      </c>
      <c r="C47" s="32" t="s">
        <v>49</v>
      </c>
      <c r="D47" s="40" t="s">
        <v>185</v>
      </c>
      <c r="E47" s="32" t="s">
        <v>51</v>
      </c>
      <c r="F47" s="160" t="s">
        <v>186</v>
      </c>
      <c r="G47" s="94"/>
      <c r="H47" s="13" t="s">
        <v>53</v>
      </c>
      <c r="I47" s="13" t="s">
        <v>53</v>
      </c>
      <c r="J47" s="13" t="s">
        <v>53</v>
      </c>
      <c r="K47" s="27">
        <f t="shared" si="12"/>
        <v>0</v>
      </c>
      <c r="L47" s="27">
        <f t="shared" si="13"/>
        <v>0</v>
      </c>
      <c r="M47" s="27">
        <f t="shared" si="14"/>
        <v>0</v>
      </c>
      <c r="N47" s="27">
        <f t="shared" si="15"/>
        <v>0</v>
      </c>
      <c r="O47" s="27">
        <f t="shared" si="16"/>
        <v>0</v>
      </c>
      <c r="P47" s="27">
        <f t="shared" si="17"/>
        <v>0</v>
      </c>
      <c r="Q47" s="27">
        <f t="shared" si="18"/>
        <v>0</v>
      </c>
      <c r="R47" s="27">
        <f t="shared" si="19"/>
        <v>0</v>
      </c>
      <c r="S47" s="27">
        <f t="shared" si="20"/>
        <v>0</v>
      </c>
      <c r="T47" s="27">
        <f>+(K47*'IT Tech Functional Reqs'!$K$2)+(L47*'IT Tech Functional Reqs'!$L$2)+(M47*'IT Tech Functional Reqs'!$M$2)+(N47*'IT Tech Functional Reqs'!$N$2)+(O47*'IT Tech Functional Reqs'!$O$2)+(P47*'IT Tech Functional Reqs'!$P$2)+(Q47*'IT Tech Functional Reqs'!$Q$2)+(R47*'IT Tech Functional Reqs'!$R$2)+(S47*'IT Tech Functional Reqs'!$S$4)</f>
        <v>0</v>
      </c>
      <c r="U47" s="27">
        <f t="shared" si="21"/>
        <v>0</v>
      </c>
      <c r="V47" s="27">
        <f t="shared" si="22"/>
        <v>0</v>
      </c>
      <c r="W47" s="27">
        <f t="shared" si="23"/>
        <v>3</v>
      </c>
      <c r="X47" s="29"/>
      <c r="Y47" s="161"/>
    </row>
    <row r="48" spans="1:25" s="159" customFormat="1" ht="75" customHeight="1" x14ac:dyDescent="0.2">
      <c r="A48" s="33" t="s">
        <v>187</v>
      </c>
      <c r="B48" s="32" t="s">
        <v>166</v>
      </c>
      <c r="C48" s="32" t="s">
        <v>49</v>
      </c>
      <c r="D48" s="40" t="s">
        <v>188</v>
      </c>
      <c r="E48" s="32" t="s">
        <v>51</v>
      </c>
      <c r="F48" s="72" t="s">
        <v>189</v>
      </c>
      <c r="G48" s="94"/>
      <c r="H48" s="13" t="s">
        <v>53</v>
      </c>
      <c r="I48" s="13" t="s">
        <v>53</v>
      </c>
      <c r="J48" s="13" t="s">
        <v>53</v>
      </c>
      <c r="K48" s="27">
        <f t="shared" si="12"/>
        <v>0</v>
      </c>
      <c r="L48" s="27">
        <f t="shared" si="13"/>
        <v>0</v>
      </c>
      <c r="M48" s="27">
        <f t="shared" si="14"/>
        <v>0</v>
      </c>
      <c r="N48" s="27">
        <f t="shared" si="15"/>
        <v>0</v>
      </c>
      <c r="O48" s="27">
        <f t="shared" si="16"/>
        <v>0</v>
      </c>
      <c r="P48" s="27">
        <f t="shared" si="17"/>
        <v>0</v>
      </c>
      <c r="Q48" s="27">
        <f t="shared" si="18"/>
        <v>0</v>
      </c>
      <c r="R48" s="27">
        <f t="shared" si="19"/>
        <v>0</v>
      </c>
      <c r="S48" s="27">
        <f t="shared" si="20"/>
        <v>0</v>
      </c>
      <c r="T48" s="27">
        <f>+(K48*'IT Tech Functional Reqs'!$K$2)+(L48*'IT Tech Functional Reqs'!$L$2)+(M48*'IT Tech Functional Reqs'!$M$2)+(N48*'IT Tech Functional Reqs'!$N$2)+(O48*'IT Tech Functional Reqs'!$O$2)+(P48*'IT Tech Functional Reqs'!$P$2)+(Q48*'IT Tech Functional Reqs'!$Q$2)+(R48*'IT Tech Functional Reqs'!$R$2)+(S48*'IT Tech Functional Reqs'!$S$4)</f>
        <v>0</v>
      </c>
      <c r="U48" s="27">
        <f t="shared" si="21"/>
        <v>0</v>
      </c>
      <c r="V48" s="27">
        <f t="shared" si="22"/>
        <v>0</v>
      </c>
      <c r="W48" s="27">
        <f t="shared" si="23"/>
        <v>3</v>
      </c>
      <c r="X48" s="29"/>
      <c r="Y48" s="161"/>
    </row>
    <row r="49" spans="1:25" s="159" customFormat="1" ht="75" customHeight="1" x14ac:dyDescent="0.2">
      <c r="A49" s="33" t="s">
        <v>190</v>
      </c>
      <c r="B49" s="32" t="s">
        <v>166</v>
      </c>
      <c r="C49" s="32" t="s">
        <v>55</v>
      </c>
      <c r="D49" s="40" t="s">
        <v>191</v>
      </c>
      <c r="E49" s="32" t="s">
        <v>57</v>
      </c>
      <c r="F49" s="72" t="s">
        <v>192</v>
      </c>
      <c r="G49" s="94"/>
      <c r="H49" s="13" t="s">
        <v>53</v>
      </c>
      <c r="I49" s="13" t="s">
        <v>53</v>
      </c>
      <c r="J49" s="13" t="s">
        <v>53</v>
      </c>
      <c r="K49" s="27">
        <f t="shared" si="12"/>
        <v>0</v>
      </c>
      <c r="L49" s="27">
        <f t="shared" si="13"/>
        <v>0</v>
      </c>
      <c r="M49" s="27">
        <f t="shared" si="14"/>
        <v>0</v>
      </c>
      <c r="N49" s="27">
        <f t="shared" si="15"/>
        <v>0</v>
      </c>
      <c r="O49" s="27">
        <f t="shared" si="16"/>
        <v>0</v>
      </c>
      <c r="P49" s="27">
        <f t="shared" si="17"/>
        <v>0</v>
      </c>
      <c r="Q49" s="27">
        <f t="shared" si="18"/>
        <v>0</v>
      </c>
      <c r="R49" s="27">
        <f t="shared" si="19"/>
        <v>0</v>
      </c>
      <c r="S49" s="27">
        <f t="shared" si="20"/>
        <v>0</v>
      </c>
      <c r="T49" s="27">
        <f>+(K49*'IT Tech Functional Reqs'!$K$2)+(L49*'IT Tech Functional Reqs'!$L$2)+(M49*'IT Tech Functional Reqs'!$M$2)+(N49*'IT Tech Functional Reqs'!$N$2)+(O49*'IT Tech Functional Reqs'!$O$2)+(P49*'IT Tech Functional Reqs'!$P$2)+(Q49*'IT Tech Functional Reqs'!$Q$2)+(R49*'IT Tech Functional Reqs'!$R$2)+(S49*'IT Tech Functional Reqs'!$S$4)</f>
        <v>0</v>
      </c>
      <c r="U49" s="27">
        <f t="shared" si="21"/>
        <v>0</v>
      </c>
      <c r="V49" s="27">
        <f t="shared" si="22"/>
        <v>0</v>
      </c>
      <c r="W49" s="27">
        <f t="shared" si="23"/>
        <v>5</v>
      </c>
      <c r="X49" s="29"/>
      <c r="Y49" s="161"/>
    </row>
    <row r="50" spans="1:25" s="159" customFormat="1" ht="75" customHeight="1" x14ac:dyDescent="0.2">
      <c r="A50" s="33" t="s">
        <v>193</v>
      </c>
      <c r="B50" s="32" t="s">
        <v>194</v>
      </c>
      <c r="C50" s="32" t="s">
        <v>55</v>
      </c>
      <c r="D50" s="40" t="s">
        <v>195</v>
      </c>
      <c r="E50" s="32" t="s">
        <v>57</v>
      </c>
      <c r="F50" s="165" t="s">
        <v>196</v>
      </c>
      <c r="G50" s="94"/>
      <c r="H50" s="13" t="s">
        <v>53</v>
      </c>
      <c r="I50" s="13" t="s">
        <v>53</v>
      </c>
      <c r="J50" s="13" t="s">
        <v>53</v>
      </c>
      <c r="K50" s="27">
        <f t="shared" si="12"/>
        <v>0</v>
      </c>
      <c r="L50" s="27">
        <f t="shared" si="13"/>
        <v>0</v>
      </c>
      <c r="M50" s="27">
        <f t="shared" si="14"/>
        <v>0</v>
      </c>
      <c r="N50" s="27">
        <f t="shared" si="15"/>
        <v>0</v>
      </c>
      <c r="O50" s="27">
        <f t="shared" si="16"/>
        <v>0</v>
      </c>
      <c r="P50" s="27">
        <f t="shared" si="17"/>
        <v>0</v>
      </c>
      <c r="Q50" s="27">
        <f t="shared" si="18"/>
        <v>0</v>
      </c>
      <c r="R50" s="27">
        <f t="shared" si="19"/>
        <v>0</v>
      </c>
      <c r="S50" s="27">
        <f t="shared" si="20"/>
        <v>0</v>
      </c>
      <c r="T50" s="27">
        <f>+(K50*'IT Tech Functional Reqs'!$K$2)+(L50*'IT Tech Functional Reqs'!$L$2)+(M50*'IT Tech Functional Reqs'!$M$2)+(N50*'IT Tech Functional Reqs'!$N$2)+(O50*'IT Tech Functional Reqs'!$O$2)+(P50*'IT Tech Functional Reqs'!$P$2)+(Q50*'IT Tech Functional Reqs'!$Q$2)+(R50*'IT Tech Functional Reqs'!$R$2)+(S50*'IT Tech Functional Reqs'!$S$4)</f>
        <v>0</v>
      </c>
      <c r="U50" s="27">
        <f t="shared" si="21"/>
        <v>0</v>
      </c>
      <c r="V50" s="27">
        <f t="shared" si="22"/>
        <v>0</v>
      </c>
      <c r="W50" s="27">
        <f t="shared" si="23"/>
        <v>5</v>
      </c>
      <c r="X50" s="43"/>
      <c r="Y50" s="161"/>
    </row>
    <row r="51" spans="1:25" s="159" customFormat="1" ht="75" customHeight="1" x14ac:dyDescent="0.2">
      <c r="A51" s="33" t="s">
        <v>197</v>
      </c>
      <c r="B51" s="32" t="s">
        <v>194</v>
      </c>
      <c r="C51" s="32" t="s">
        <v>49</v>
      </c>
      <c r="D51" s="40" t="s">
        <v>198</v>
      </c>
      <c r="E51" s="32" t="s">
        <v>51</v>
      </c>
      <c r="F51" s="165" t="s">
        <v>199</v>
      </c>
      <c r="G51" s="95"/>
      <c r="H51" s="13" t="s">
        <v>53</v>
      </c>
      <c r="I51" s="13" t="s">
        <v>53</v>
      </c>
      <c r="J51" s="13" t="s">
        <v>53</v>
      </c>
      <c r="K51" s="27">
        <f t="shared" si="12"/>
        <v>0</v>
      </c>
      <c r="L51" s="27">
        <f t="shared" si="13"/>
        <v>0</v>
      </c>
      <c r="M51" s="27">
        <f t="shared" si="14"/>
        <v>0</v>
      </c>
      <c r="N51" s="27">
        <f t="shared" si="15"/>
        <v>0</v>
      </c>
      <c r="O51" s="27">
        <f t="shared" si="16"/>
        <v>0</v>
      </c>
      <c r="P51" s="27">
        <f t="shared" si="17"/>
        <v>0</v>
      </c>
      <c r="Q51" s="27">
        <f t="shared" si="18"/>
        <v>0</v>
      </c>
      <c r="R51" s="27">
        <f t="shared" si="19"/>
        <v>0</v>
      </c>
      <c r="S51" s="27">
        <f t="shared" si="20"/>
        <v>0</v>
      </c>
      <c r="T51" s="27">
        <f>+(K51*'IT Tech Functional Reqs'!$K$2)+(L51*'IT Tech Functional Reqs'!$L$2)+(M51*'IT Tech Functional Reqs'!$M$2)+(N51*'IT Tech Functional Reqs'!$N$2)+(O51*'IT Tech Functional Reqs'!$O$2)+(P51*'IT Tech Functional Reqs'!$P$2)+(Q51*'IT Tech Functional Reqs'!$Q$2)+(R51*'IT Tech Functional Reqs'!$R$2)+(S51*'IT Tech Functional Reqs'!$S$4)</f>
        <v>0</v>
      </c>
      <c r="U51" s="27">
        <f t="shared" si="21"/>
        <v>0</v>
      </c>
      <c r="V51" s="27">
        <f t="shared" si="22"/>
        <v>0</v>
      </c>
      <c r="W51" s="27">
        <f t="shared" si="23"/>
        <v>3</v>
      </c>
      <c r="X51" s="29"/>
      <c r="Y51" s="161"/>
    </row>
    <row r="52" spans="1:25" s="159" customFormat="1" ht="75" customHeight="1" x14ac:dyDescent="0.2">
      <c r="A52" s="33" t="s">
        <v>200</v>
      </c>
      <c r="B52" s="32" t="s">
        <v>194</v>
      </c>
      <c r="C52" s="32" t="s">
        <v>55</v>
      </c>
      <c r="D52" s="40" t="s">
        <v>201</v>
      </c>
      <c r="E52" s="32" t="s">
        <v>57</v>
      </c>
      <c r="F52" s="88" t="s">
        <v>202</v>
      </c>
      <c r="G52" s="93"/>
      <c r="H52" s="13" t="s">
        <v>53</v>
      </c>
      <c r="I52" s="13" t="s">
        <v>53</v>
      </c>
      <c r="J52" s="13" t="s">
        <v>53</v>
      </c>
      <c r="K52" s="27">
        <f t="shared" si="12"/>
        <v>0</v>
      </c>
      <c r="L52" s="27">
        <f t="shared" si="13"/>
        <v>0</v>
      </c>
      <c r="M52" s="27">
        <f t="shared" si="14"/>
        <v>0</v>
      </c>
      <c r="N52" s="27">
        <f t="shared" si="15"/>
        <v>0</v>
      </c>
      <c r="O52" s="27">
        <f t="shared" si="16"/>
        <v>0</v>
      </c>
      <c r="P52" s="27">
        <f t="shared" si="17"/>
        <v>0</v>
      </c>
      <c r="Q52" s="27">
        <f t="shared" si="18"/>
        <v>0</v>
      </c>
      <c r="R52" s="27">
        <f t="shared" si="19"/>
        <v>0</v>
      </c>
      <c r="S52" s="27">
        <f t="shared" si="20"/>
        <v>0</v>
      </c>
      <c r="T52" s="27">
        <f>+(K52*'IT Tech Functional Reqs'!$K$2)+(L52*'IT Tech Functional Reqs'!$L$2)+(M52*'IT Tech Functional Reqs'!$M$2)+(N52*'IT Tech Functional Reqs'!$N$2)+(O52*'IT Tech Functional Reqs'!$O$2)+(P52*'IT Tech Functional Reqs'!$P$2)+(Q52*'IT Tech Functional Reqs'!$Q$2)+(R52*'IT Tech Functional Reqs'!$R$2)+(S52*'IT Tech Functional Reqs'!$S$4)</f>
        <v>0</v>
      </c>
      <c r="U52" s="27">
        <f t="shared" si="21"/>
        <v>0</v>
      </c>
      <c r="V52" s="27">
        <f t="shared" si="22"/>
        <v>0</v>
      </c>
      <c r="W52" s="27">
        <f t="shared" si="23"/>
        <v>5</v>
      </c>
      <c r="X52" s="29"/>
      <c r="Y52" s="161"/>
    </row>
    <row r="53" spans="1:25" ht="18.75" x14ac:dyDescent="0.3">
      <c r="A53" s="73" t="s">
        <v>203</v>
      </c>
      <c r="B53" s="73"/>
      <c r="C53" s="74"/>
      <c r="D53" s="75"/>
      <c r="E53" s="74"/>
      <c r="F53" s="76"/>
      <c r="G53" s="170"/>
      <c r="H53" s="170"/>
      <c r="I53" s="171"/>
      <c r="J53" s="171"/>
      <c r="K53" s="79">
        <f t="shared" ref="K53:W53" si="24">SUM(K4:K52)</f>
        <v>0</v>
      </c>
      <c r="L53" s="79">
        <f t="shared" si="24"/>
        <v>0</v>
      </c>
      <c r="M53" s="79">
        <f t="shared" si="24"/>
        <v>0</v>
      </c>
      <c r="N53" s="79">
        <f t="shared" si="24"/>
        <v>0</v>
      </c>
      <c r="O53" s="79">
        <f t="shared" si="24"/>
        <v>0</v>
      </c>
      <c r="P53" s="79">
        <f t="shared" si="24"/>
        <v>0</v>
      </c>
      <c r="Q53" s="79">
        <f t="shared" si="24"/>
        <v>0</v>
      </c>
      <c r="R53" s="79">
        <f t="shared" si="24"/>
        <v>0</v>
      </c>
      <c r="S53" s="79">
        <f t="shared" si="24"/>
        <v>0</v>
      </c>
      <c r="T53" s="79">
        <f t="shared" si="24"/>
        <v>0</v>
      </c>
      <c r="U53" s="79">
        <f t="shared" si="24"/>
        <v>0</v>
      </c>
      <c r="V53" s="79">
        <f t="shared" si="24"/>
        <v>0</v>
      </c>
      <c r="W53" s="79">
        <f t="shared" si="24"/>
        <v>207</v>
      </c>
      <c r="X53" s="80"/>
    </row>
  </sheetData>
  <sheetProtection algorithmName="SHA-512" hashValue="1YnjF9M2NEpPLQbUTwVZvQVW5t0HNXcp8yokZAC6RVYfkmXrPBSJ4XNsjvVRwxyyegmIQnKyTd1h8JvDRJxH3g==" saltValue="4363NDFe2ipqKghw7rXBYA==" spinCount="100000" sheet="1"/>
  <sortState xmlns:xlrd2="http://schemas.microsoft.com/office/spreadsheetml/2017/richdata2" ref="A4:Y52">
    <sortCondition ref="B4:B52"/>
    <sortCondition ref="A4:A52"/>
  </sortState>
  <mergeCells count="1">
    <mergeCell ref="H2:J2"/>
  </mergeCells>
  <phoneticPr fontId="36" type="noConversion"/>
  <conditionalFormatting sqref="C5">
    <cfRule type="cellIs" dxfId="468" priority="538" stopIfTrue="1" operator="equal">
      <formula>"Extremely Advantageous"</formula>
    </cfRule>
    <cfRule type="cellIs" dxfId="467" priority="536" operator="equal">
      <formula>"Not Needed"</formula>
    </cfRule>
    <cfRule type="cellIs" dxfId="466" priority="539" stopIfTrue="1" operator="equal">
      <formula>"Highly Advantageous"</formula>
    </cfRule>
    <cfRule type="cellIs" dxfId="465" priority="537" operator="equal">
      <formula>"Minimal"</formula>
    </cfRule>
    <cfRule type="cellIs" dxfId="464" priority="535" operator="equal">
      <formula>"Advantageous"</formula>
    </cfRule>
  </conditionalFormatting>
  <conditionalFormatting sqref="C5:C7">
    <cfRule type="cellIs" dxfId="463" priority="534" stopIfTrue="1" operator="equal">
      <formula>"Select from Drop Down List"</formula>
    </cfRule>
    <cfRule type="cellIs" dxfId="462" priority="533" stopIfTrue="1" operator="equal">
      <formula>"Exception"</formula>
    </cfRule>
  </conditionalFormatting>
  <conditionalFormatting sqref="C17">
    <cfRule type="cellIs" dxfId="461" priority="632" stopIfTrue="1" operator="equal">
      <formula>"High"</formula>
    </cfRule>
    <cfRule type="cellIs" dxfId="460" priority="633" stopIfTrue="1" operator="equal">
      <formula>"Exception"</formula>
    </cfRule>
    <cfRule type="cellIs" dxfId="459" priority="634" stopIfTrue="1" operator="equal">
      <formula>"Select from Drop Down List"</formula>
    </cfRule>
    <cfRule type="cellIs" dxfId="458" priority="635" operator="equal">
      <formula>"Advantageous"</formula>
    </cfRule>
    <cfRule type="cellIs" dxfId="457" priority="636" operator="equal">
      <formula>"Not Needed"</formula>
    </cfRule>
    <cfRule type="cellIs" dxfId="456" priority="637" operator="equal">
      <formula>"Minimal"</formula>
    </cfRule>
    <cfRule type="cellIs" dxfId="455" priority="638" stopIfTrue="1" operator="equal">
      <formula>"Extremely Advantageous"</formula>
    </cfRule>
    <cfRule type="cellIs" dxfId="454" priority="639" stopIfTrue="1" operator="equal">
      <formula>"Highly Advantageous"</formula>
    </cfRule>
  </conditionalFormatting>
  <conditionalFormatting sqref="C18:C19">
    <cfRule type="cellIs" dxfId="453" priority="477" stopIfTrue="1" operator="equal">
      <formula>"Highly Advantageous"</formula>
    </cfRule>
    <cfRule type="cellIs" dxfId="452" priority="476" stopIfTrue="1" operator="equal">
      <formula>"Extremely Advantageous"</formula>
    </cfRule>
    <cfRule type="cellIs" dxfId="451" priority="472" stopIfTrue="1" operator="equal">
      <formula>"Select from Drop Down List"</formula>
    </cfRule>
    <cfRule type="cellIs" dxfId="450" priority="471" stopIfTrue="1" operator="equal">
      <formula>"Exception"</formula>
    </cfRule>
  </conditionalFormatting>
  <conditionalFormatting sqref="C21">
    <cfRule type="cellIs" dxfId="449" priority="455" stopIfTrue="1" operator="equal">
      <formula>"Extremely Advantageous"</formula>
    </cfRule>
    <cfRule type="cellIs" dxfId="448" priority="454" operator="equal">
      <formula>"Minimal"</formula>
    </cfRule>
    <cfRule type="cellIs" dxfId="447" priority="453" operator="equal">
      <formula>"Not Needed"</formula>
    </cfRule>
    <cfRule type="cellIs" dxfId="446" priority="452" operator="equal">
      <formula>"Advantageous"</formula>
    </cfRule>
    <cfRule type="cellIs" dxfId="445" priority="456" stopIfTrue="1" operator="equal">
      <formula>"Highly Advantageous"</formula>
    </cfRule>
  </conditionalFormatting>
  <conditionalFormatting sqref="C21:C25">
    <cfRule type="cellIs" dxfId="444" priority="446" stopIfTrue="1" operator="equal">
      <formula>"Select from Drop Down List"</formula>
    </cfRule>
    <cfRule type="cellIs" dxfId="443" priority="445" stopIfTrue="1" operator="equal">
      <formula>"Exception"</formula>
    </cfRule>
  </conditionalFormatting>
  <conditionalFormatting sqref="C22:C25">
    <cfRule type="cellIs" dxfId="442" priority="448" stopIfTrue="1" operator="equal">
      <formula>"Highly Advantageous"</formula>
    </cfRule>
    <cfRule type="cellIs" dxfId="441" priority="447" stopIfTrue="1" operator="equal">
      <formula>"Extremely Advantageous"</formula>
    </cfRule>
  </conditionalFormatting>
  <conditionalFormatting sqref="C22:C27">
    <cfRule type="cellIs" dxfId="440" priority="422" operator="equal">
      <formula>"Minimal"</formula>
    </cfRule>
    <cfRule type="cellIs" dxfId="439" priority="421" operator="equal">
      <formula>"Not Needed"</formula>
    </cfRule>
    <cfRule type="cellIs" dxfId="438" priority="420" operator="equal">
      <formula>"Advantageous"</formula>
    </cfRule>
  </conditionalFormatting>
  <conditionalFormatting sqref="C26:C27">
    <cfRule type="cellIs" dxfId="437" priority="419" stopIfTrue="1" operator="equal">
      <formula>"Select from Drop Down List"</formula>
    </cfRule>
    <cfRule type="cellIs" dxfId="436" priority="424" stopIfTrue="1" operator="equal">
      <formula>"Highly Advantageous"</formula>
    </cfRule>
    <cfRule type="cellIs" dxfId="435" priority="423" stopIfTrue="1" operator="equal">
      <formula>"Extremely Advantageous"</formula>
    </cfRule>
    <cfRule type="cellIs" dxfId="434" priority="418" stopIfTrue="1" operator="equal">
      <formula>"Exception"</formula>
    </cfRule>
  </conditionalFormatting>
  <conditionalFormatting sqref="C29">
    <cfRule type="cellIs" dxfId="433" priority="379" operator="equal">
      <formula>"Not Needed"</formula>
    </cfRule>
    <cfRule type="cellIs" dxfId="432" priority="380" operator="equal">
      <formula>"Minimal"</formula>
    </cfRule>
    <cfRule type="cellIs" dxfId="431" priority="383" stopIfTrue="1" operator="equal">
      <formula>"Extremely Advantageous"</formula>
    </cfRule>
    <cfRule type="cellIs" dxfId="430" priority="384" stopIfTrue="1" operator="equal">
      <formula>"Highly Advantageous"</formula>
    </cfRule>
    <cfRule type="cellIs" dxfId="429" priority="378" operator="equal">
      <formula>"Advantageous"</formula>
    </cfRule>
  </conditionalFormatting>
  <conditionalFormatting sqref="C33">
    <cfRule type="cellIs" dxfId="428" priority="5" operator="equal">
      <formula>"Advantageous"</formula>
    </cfRule>
    <cfRule type="cellIs" dxfId="427" priority="6" operator="equal">
      <formula>"Not Needed"</formula>
    </cfRule>
    <cfRule type="cellIs" dxfId="426" priority="7" operator="equal">
      <formula>"Minimal"</formula>
    </cfRule>
    <cfRule type="cellIs" dxfId="425" priority="8" stopIfTrue="1" operator="equal">
      <formula>"Extremely Advantageous"</formula>
    </cfRule>
    <cfRule type="cellIs" dxfId="424" priority="9" stopIfTrue="1" operator="equal">
      <formula>"Highly Advantageous"</formula>
    </cfRule>
  </conditionalFormatting>
  <conditionalFormatting sqref="C36:C38">
    <cfRule type="cellIs" dxfId="423" priority="270" operator="equal">
      <formula>"Not Needed"</formula>
    </cfRule>
    <cfRule type="cellIs" dxfId="422" priority="271" operator="equal">
      <formula>"Minimal"</formula>
    </cfRule>
    <cfRule type="cellIs" dxfId="421" priority="272" stopIfTrue="1" operator="equal">
      <formula>"Extremely Advantageous"</formula>
    </cfRule>
    <cfRule type="cellIs" dxfId="420" priority="273" stopIfTrue="1" operator="equal">
      <formula>"Highly Advantageous"</formula>
    </cfRule>
  </conditionalFormatting>
  <conditionalFormatting sqref="C36:C51">
    <cfRule type="cellIs" dxfId="419" priority="144" stopIfTrue="1" operator="equal">
      <formula>"High"</formula>
    </cfRule>
  </conditionalFormatting>
  <conditionalFormatting sqref="C37">
    <cfRule type="cellIs" dxfId="418" priority="268" stopIfTrue="1" operator="equal">
      <formula>"Highly Advantageous"</formula>
    </cfRule>
    <cfRule type="cellIs" dxfId="417" priority="267" stopIfTrue="1" operator="equal">
      <formula>"Extremely Advantageous"</formula>
    </cfRule>
    <cfRule type="cellIs" dxfId="416" priority="264" operator="equal">
      <formula>"Advantageous"</formula>
    </cfRule>
    <cfRule type="cellIs" dxfId="415" priority="266" operator="equal">
      <formula>"Minimal"</formula>
    </cfRule>
    <cfRule type="cellIs" dxfId="414" priority="265" operator="equal">
      <formula>"Not Needed"</formula>
    </cfRule>
  </conditionalFormatting>
  <conditionalFormatting sqref="C37:C38">
    <cfRule type="cellIs" dxfId="413" priority="269" operator="equal">
      <formula>"Advantageous"</formula>
    </cfRule>
  </conditionalFormatting>
  <conditionalFormatting sqref="C37:C51">
    <cfRule type="cellIs" dxfId="412" priority="146" stopIfTrue="1" operator="equal">
      <formula>"Select from Drop Down List"</formula>
    </cfRule>
    <cfRule type="cellIs" dxfId="411" priority="145" stopIfTrue="1" operator="equal">
      <formula>"Exception"</formula>
    </cfRule>
  </conditionalFormatting>
  <conditionalFormatting sqref="C38">
    <cfRule type="cellIs" dxfId="410" priority="295" operator="equal">
      <formula>"Advantageous"</formula>
    </cfRule>
    <cfRule type="cellIs" dxfId="409" priority="299" stopIfTrue="1" operator="equal">
      <formula>"Highly Advantageous"</formula>
    </cfRule>
    <cfRule type="cellIs" dxfId="408" priority="297" operator="equal">
      <formula>"Minimal"</formula>
    </cfRule>
    <cfRule type="cellIs" dxfId="407" priority="298" stopIfTrue="1" operator="equal">
      <formula>"Extremely Advantageous"</formula>
    </cfRule>
    <cfRule type="cellIs" dxfId="406" priority="296" operator="equal">
      <formula>"Not Needed"</formula>
    </cfRule>
  </conditionalFormatting>
  <conditionalFormatting sqref="C39:C41 C43:C44">
    <cfRule type="cellIs" dxfId="405" priority="208" stopIfTrue="1" operator="equal">
      <formula>"Highly Advantageous"</formula>
    </cfRule>
    <cfRule type="cellIs" dxfId="404" priority="205" operator="equal">
      <formula>"Not Needed"</formula>
    </cfRule>
    <cfRule type="cellIs" dxfId="403" priority="204" operator="equal">
      <formula>"Advantageous"</formula>
    </cfRule>
    <cfRule type="cellIs" dxfId="402" priority="206" operator="equal">
      <formula>"Minimal"</formula>
    </cfRule>
    <cfRule type="cellIs" dxfId="401" priority="207" stopIfTrue="1" operator="equal">
      <formula>"Extremely Advantageous"</formula>
    </cfRule>
  </conditionalFormatting>
  <conditionalFormatting sqref="C39:C44">
    <cfRule type="cellIs" dxfId="400" priority="178" operator="equal">
      <formula>"Advantageous"</formula>
    </cfRule>
    <cfRule type="cellIs" dxfId="399" priority="181" stopIfTrue="1" operator="equal">
      <formula>"Extremely Advantageous"</formula>
    </cfRule>
    <cfRule type="cellIs" dxfId="398" priority="182" stopIfTrue="1" operator="equal">
      <formula>"Highly Advantageous"</formula>
    </cfRule>
    <cfRule type="cellIs" dxfId="397" priority="180" operator="equal">
      <formula>"Minimal"</formula>
    </cfRule>
    <cfRule type="cellIs" dxfId="396" priority="179" operator="equal">
      <formula>"Not Needed"</formula>
    </cfRule>
  </conditionalFormatting>
  <conditionalFormatting sqref="C42">
    <cfRule type="cellIs" dxfId="395" priority="177" stopIfTrue="1" operator="equal">
      <formula>"Highly Advantageous"</formula>
    </cfRule>
    <cfRule type="cellIs" dxfId="394" priority="176" stopIfTrue="1" operator="equal">
      <formula>"Extremely Advantageous"</formula>
    </cfRule>
    <cfRule type="cellIs" dxfId="393" priority="175" operator="equal">
      <formula>"Minimal"</formula>
    </cfRule>
    <cfRule type="cellIs" dxfId="392" priority="174" operator="equal">
      <formula>"Not Needed"</formula>
    </cfRule>
    <cfRule type="cellIs" dxfId="391" priority="173" operator="equal">
      <formula>"Advantageous"</formula>
    </cfRule>
  </conditionalFormatting>
  <conditionalFormatting sqref="C45">
    <cfRule type="cellIs" dxfId="390" priority="169" stopIfTrue="1" operator="equal">
      <formula>"Highly Advantageous"</formula>
    </cfRule>
    <cfRule type="cellIs" dxfId="389" priority="168" stopIfTrue="1" operator="equal">
      <formula>"Extremely Advantageous"</formula>
    </cfRule>
    <cfRule type="cellIs" dxfId="388" priority="167" operator="equal">
      <formula>"Minimal"</formula>
    </cfRule>
    <cfRule type="cellIs" dxfId="387" priority="166" operator="equal">
      <formula>"Not Needed"</formula>
    </cfRule>
    <cfRule type="cellIs" dxfId="386" priority="165" operator="equal">
      <formula>"Advantageous"</formula>
    </cfRule>
  </conditionalFormatting>
  <conditionalFormatting sqref="C45:C51">
    <cfRule type="cellIs" dxfId="385" priority="153" operator="equal">
      <formula>"Not Needed"</formula>
    </cfRule>
    <cfRule type="cellIs" dxfId="384" priority="154" operator="equal">
      <formula>"Minimal"</formula>
    </cfRule>
    <cfRule type="cellIs" dxfId="383" priority="155" stopIfTrue="1" operator="equal">
      <formula>"Extremely Advantageous"</formula>
    </cfRule>
    <cfRule type="cellIs" dxfId="382" priority="156" stopIfTrue="1" operator="equal">
      <formula>"Highly Advantageous"</formula>
    </cfRule>
    <cfRule type="cellIs" dxfId="381" priority="152" operator="equal">
      <formula>"Advantageous"</formula>
    </cfRule>
  </conditionalFormatting>
  <conditionalFormatting sqref="C46:C51">
    <cfRule type="cellIs" dxfId="380" priority="149" operator="equal">
      <formula>"Minimal"</formula>
    </cfRule>
    <cfRule type="cellIs" dxfId="379" priority="148" operator="equal">
      <formula>"Not Needed"</formula>
    </cfRule>
    <cfRule type="cellIs" dxfId="378" priority="147" operator="equal">
      <formula>"Advantageous"</formula>
    </cfRule>
    <cfRule type="cellIs" dxfId="377" priority="151" stopIfTrue="1" operator="equal">
      <formula>"Highly Advantageous"</formula>
    </cfRule>
    <cfRule type="cellIs" dxfId="376" priority="150" stopIfTrue="1" operator="equal">
      <formula>"Extremely Advantageous"</formula>
    </cfRule>
  </conditionalFormatting>
  <conditionalFormatting sqref="C17:D17">
    <cfRule type="cellIs" dxfId="375" priority="606" stopIfTrue="1" operator="equal">
      <formula>"Highly Advantageous"</formula>
    </cfRule>
    <cfRule type="cellIs" dxfId="374" priority="600" stopIfTrue="1" operator="equal">
      <formula>"Exception"</formula>
    </cfRule>
    <cfRule type="cellIs" dxfId="373" priority="601" stopIfTrue="1" operator="equal">
      <formula>"Select from Drop Down List"</formula>
    </cfRule>
    <cfRule type="cellIs" dxfId="372" priority="599" stopIfTrue="1" operator="equal">
      <formula>"High"</formula>
    </cfRule>
    <cfRule type="cellIs" dxfId="371" priority="602" operator="equal">
      <formula>"Advantageous"</formula>
    </cfRule>
    <cfRule type="cellIs" dxfId="370" priority="603" operator="equal">
      <formula>"Not Needed"</formula>
    </cfRule>
    <cfRule type="cellIs" dxfId="369" priority="604" operator="equal">
      <formula>"Minimal"</formula>
    </cfRule>
    <cfRule type="cellIs" dxfId="368" priority="605" stopIfTrue="1" operator="equal">
      <formula>"Extremely Advantageous"</formula>
    </cfRule>
  </conditionalFormatting>
  <conditionalFormatting sqref="C32:D32 D33">
    <cfRule type="cellIs" dxfId="367" priority="683" operator="equal">
      <formula>"Not Needed"</formula>
    </cfRule>
    <cfRule type="cellIs" dxfId="366" priority="686" stopIfTrue="1" operator="equal">
      <formula>"Highly Advantageous"</formula>
    </cfRule>
    <cfRule type="cellIs" dxfId="365" priority="685" stopIfTrue="1" operator="equal">
      <formula>"Extremely Advantageous"</formula>
    </cfRule>
    <cfRule type="cellIs" dxfId="364" priority="684" operator="equal">
      <formula>"Minimal"</formula>
    </cfRule>
    <cfRule type="cellIs" dxfId="363" priority="682" operator="equal">
      <formula>"Advantageous"</formula>
    </cfRule>
  </conditionalFormatting>
  <conditionalFormatting sqref="C32:D33">
    <cfRule type="cellIs" dxfId="362" priority="11" operator="equal">
      <formula>"Not Needed"</formula>
    </cfRule>
    <cfRule type="cellIs" dxfId="361" priority="10" operator="equal">
      <formula>"Advantageous"</formula>
    </cfRule>
    <cfRule type="cellIs" dxfId="360" priority="12" operator="equal">
      <formula>"Minimal"</formula>
    </cfRule>
    <cfRule type="cellIs" dxfId="359" priority="13" stopIfTrue="1" operator="equal">
      <formula>"Extremely Advantageous"</formula>
    </cfRule>
    <cfRule type="cellIs" dxfId="358" priority="14" stopIfTrue="1" operator="equal">
      <formula>"Highly Advantageous"</formula>
    </cfRule>
  </conditionalFormatting>
  <conditionalFormatting sqref="C34:D35">
    <cfRule type="cellIs" dxfId="357" priority="659" stopIfTrue="1" operator="equal">
      <formula>"Extremely Advantageous"</formula>
    </cfRule>
    <cfRule type="cellIs" dxfId="356" priority="660" stopIfTrue="1" operator="equal">
      <formula>"Highly Advantageous"</formula>
    </cfRule>
    <cfRule type="cellIs" dxfId="355" priority="658" operator="equal">
      <formula>"Minimal"</formula>
    </cfRule>
    <cfRule type="cellIs" dxfId="354" priority="656" operator="equal">
      <formula>"Advantageous"</formula>
    </cfRule>
    <cfRule type="cellIs" dxfId="353" priority="657" operator="equal">
      <formula>"Not Needed"</formula>
    </cfRule>
  </conditionalFormatting>
  <conditionalFormatting sqref="C35:D35">
    <cfRule type="cellIs" dxfId="352" priority="652" operator="equal">
      <formula>"Not Needed"</formula>
    </cfRule>
    <cfRule type="cellIs" dxfId="351" priority="651" operator="equal">
      <formula>"Advantageous"</formula>
    </cfRule>
    <cfRule type="cellIs" dxfId="350" priority="653" operator="equal">
      <formula>"Minimal"</formula>
    </cfRule>
    <cfRule type="cellIs" dxfId="349" priority="654" stopIfTrue="1" operator="equal">
      <formula>"Extremely Advantageous"</formula>
    </cfRule>
    <cfRule type="cellIs" dxfId="348" priority="655" stopIfTrue="1" operator="equal">
      <formula>"Highly Advantageous"</formula>
    </cfRule>
  </conditionalFormatting>
  <conditionalFormatting sqref="C1:E1">
    <cfRule type="cellIs" dxfId="347" priority="597" stopIfTrue="1" operator="equal">
      <formula>"Extremely Advantageous"</formula>
    </cfRule>
    <cfRule type="cellIs" dxfId="346" priority="594" operator="equal">
      <formula>"Advantageous"</formula>
    </cfRule>
    <cfRule type="cellIs" dxfId="345" priority="596" operator="equal">
      <formula>"Minimal"</formula>
    </cfRule>
    <cfRule type="cellIs" dxfId="344" priority="598" stopIfTrue="1" operator="equal">
      <formula>"Highly Advantageous"</formula>
    </cfRule>
    <cfRule type="cellIs" dxfId="343" priority="595" operator="equal">
      <formula>"Not Needed"</formula>
    </cfRule>
  </conditionalFormatting>
  <conditionalFormatting sqref="C2:E4">
    <cfRule type="cellIs" dxfId="342" priority="748" operator="equal">
      <formula>"Not Needed"</formula>
    </cfRule>
    <cfRule type="cellIs" dxfId="341" priority="749" operator="equal">
      <formula>"Minimal"</formula>
    </cfRule>
    <cfRule type="cellIs" dxfId="340" priority="750" stopIfTrue="1" operator="equal">
      <formula>"Extremely Advantageous"</formula>
    </cfRule>
    <cfRule type="cellIs" dxfId="339" priority="751" stopIfTrue="1" operator="equal">
      <formula>"Highly Advantageous"</formula>
    </cfRule>
    <cfRule type="cellIs" dxfId="338" priority="747" operator="equal">
      <formula>"Advantageous"</formula>
    </cfRule>
  </conditionalFormatting>
  <conditionalFormatting sqref="C4:E4">
    <cfRule type="cellIs" dxfId="337" priority="745" stopIfTrue="1" operator="equal">
      <formula>"Exception"</formula>
    </cfRule>
    <cfRule type="cellIs" dxfId="336" priority="746" stopIfTrue="1" operator="equal">
      <formula>"Select from Drop Down List"</formula>
    </cfRule>
  </conditionalFormatting>
  <conditionalFormatting sqref="C4:E35">
    <cfRule type="cellIs" dxfId="335" priority="2" stopIfTrue="1" operator="equal">
      <formula>"High"</formula>
    </cfRule>
  </conditionalFormatting>
  <conditionalFormatting sqref="C6:E7">
    <cfRule type="cellIs" dxfId="334" priority="570" operator="equal">
      <formula>"Minimal"</formula>
    </cfRule>
    <cfRule type="cellIs" dxfId="333" priority="571" stopIfTrue="1" operator="equal">
      <formula>"Extremely Advantageous"</formula>
    </cfRule>
    <cfRule type="cellIs" dxfId="332" priority="572" stopIfTrue="1" operator="equal">
      <formula>"Highly Advantageous"</formula>
    </cfRule>
    <cfRule type="cellIs" dxfId="331" priority="568" operator="equal">
      <formula>"Advantageous"</formula>
    </cfRule>
    <cfRule type="cellIs" dxfId="330" priority="569" operator="equal">
      <formula>"Not Needed"</formula>
    </cfRule>
  </conditionalFormatting>
  <conditionalFormatting sqref="C8:E17 D21:E27 D30:E30 C30:C31 C36 D36:E42 C52:E1048576">
    <cfRule type="cellIs" dxfId="329" priority="969" operator="equal">
      <formula>"Advantageous"</formula>
    </cfRule>
  </conditionalFormatting>
  <conditionalFormatting sqref="C8:E17 D21:E27 D36:E42 H4:J52 D30:E30 C30:C31 C46:E52 C36">
    <cfRule type="cellIs" dxfId="328" priority="956" stopIfTrue="1" operator="equal">
      <formula>"Exception"</formula>
    </cfRule>
  </conditionalFormatting>
  <conditionalFormatting sqref="C8:E17 D21:E27 D36:E42">
    <cfRule type="cellIs" dxfId="327" priority="954" stopIfTrue="1" operator="equal">
      <formula>"Highly Advantageous"</formula>
    </cfRule>
    <cfRule type="cellIs" dxfId="326" priority="953" stopIfTrue="1" operator="equal">
      <formula>"Extremely Advantageous"</formula>
    </cfRule>
  </conditionalFormatting>
  <conditionalFormatting sqref="C8:E17 D36:E42 D21:E27">
    <cfRule type="cellIs" dxfId="325" priority="952" operator="equal">
      <formula>"Minimal"</formula>
    </cfRule>
    <cfRule type="cellIs" dxfId="324" priority="951" operator="equal">
      <formula>"Not Needed"</formula>
    </cfRule>
  </conditionalFormatting>
  <conditionalFormatting sqref="C18:E19">
    <cfRule type="cellIs" dxfId="323" priority="473" operator="equal">
      <formula>"Advantageous"</formula>
    </cfRule>
    <cfRule type="cellIs" dxfId="322" priority="475" operator="equal">
      <formula>"Minimal"</formula>
    </cfRule>
    <cfRule type="cellIs" dxfId="321" priority="474" operator="equal">
      <formula>"Not Needed"</formula>
    </cfRule>
  </conditionalFormatting>
  <conditionalFormatting sqref="C20:E20 J20">
    <cfRule type="cellIs" dxfId="320" priority="466" stopIfTrue="1" operator="equal">
      <formula>"Exception"</formula>
    </cfRule>
    <cfRule type="cellIs" dxfId="319" priority="467" stopIfTrue="1" operator="equal">
      <formula>"Select from Drop Down List"</formula>
    </cfRule>
  </conditionalFormatting>
  <conditionalFormatting sqref="C20:E20">
    <cfRule type="cellIs" dxfId="318" priority="468" stopIfTrue="1" operator="equal">
      <formula>"Extremely Advantageous"</formula>
    </cfRule>
    <cfRule type="cellIs" dxfId="317" priority="469" stopIfTrue="1" operator="equal">
      <formula>"Highly Advantageous"</formula>
    </cfRule>
    <cfRule type="cellIs" dxfId="316" priority="465" operator="equal">
      <formula>"Minimal"</formula>
    </cfRule>
    <cfRule type="cellIs" dxfId="315" priority="464" operator="equal">
      <formula>"Not Needed"</formula>
    </cfRule>
    <cfRule type="cellIs" dxfId="314" priority="462" operator="equal">
      <formula>"Advantageous"</formula>
    </cfRule>
  </conditionalFormatting>
  <conditionalFormatting sqref="C28:E28">
    <cfRule type="cellIs" dxfId="313" priority="852" operator="equal">
      <formula>"Advantageous"</formula>
    </cfRule>
    <cfRule type="cellIs" dxfId="312" priority="856" stopIfTrue="1" operator="equal">
      <formula>"Highly Advantageous"</formula>
    </cfRule>
    <cfRule type="cellIs" dxfId="311" priority="858" operator="equal">
      <formula>"Not Needed"</formula>
    </cfRule>
    <cfRule type="cellIs" dxfId="310" priority="861" stopIfTrue="1" operator="equal">
      <formula>"Highly Advantageous"</formula>
    </cfRule>
    <cfRule type="cellIs" dxfId="309" priority="860" stopIfTrue="1" operator="equal">
      <formula>"Extremely Advantageous"</formula>
    </cfRule>
    <cfRule type="cellIs" dxfId="308" priority="859" operator="equal">
      <formula>"Minimal"</formula>
    </cfRule>
    <cfRule type="cellIs" dxfId="307" priority="857" operator="equal">
      <formula>"Advantageous"</formula>
    </cfRule>
    <cfRule type="cellIs" dxfId="306" priority="855" stopIfTrue="1" operator="equal">
      <formula>"Extremely Advantageous"</formula>
    </cfRule>
    <cfRule type="cellIs" dxfId="305" priority="854" operator="equal">
      <formula>"Minimal"</formula>
    </cfRule>
    <cfRule type="cellIs" dxfId="304" priority="853" operator="equal">
      <formula>"Not Needed"</formula>
    </cfRule>
  </conditionalFormatting>
  <conditionalFormatting sqref="C28:E29">
    <cfRule type="cellIs" dxfId="303" priority="382" stopIfTrue="1" operator="equal">
      <formula>"Select from Drop Down List"</formula>
    </cfRule>
    <cfRule type="cellIs" dxfId="302" priority="381" stopIfTrue="1" operator="equal">
      <formula>"Exception"</formula>
    </cfRule>
  </conditionalFormatting>
  <conditionalFormatting sqref="C30:E31">
    <cfRule type="cellIs" dxfId="301" priority="885" operator="equal">
      <formula>"Minimal"</formula>
    </cfRule>
    <cfRule type="cellIs" dxfId="300" priority="884" operator="equal">
      <formula>"Not Needed"</formula>
    </cfRule>
    <cfRule type="cellIs" dxfId="299" priority="886" stopIfTrue="1" operator="equal">
      <formula>"Extremely Advantageous"</formula>
    </cfRule>
    <cfRule type="cellIs" dxfId="298" priority="887" stopIfTrue="1" operator="equal">
      <formula>"Highly Advantageous"</formula>
    </cfRule>
  </conditionalFormatting>
  <conditionalFormatting sqref="C32:E35">
    <cfRule type="cellIs" dxfId="297" priority="4" stopIfTrue="1" operator="equal">
      <formula>"Select from Drop Down List"</formula>
    </cfRule>
    <cfRule type="cellIs" dxfId="296" priority="3" stopIfTrue="1" operator="equal">
      <formula>"Exception"</formula>
    </cfRule>
  </conditionalFormatting>
  <conditionalFormatting sqref="C34:E34">
    <cfRule type="cellIs" dxfId="295" priority="669" operator="equal">
      <formula>"Advantageous"</formula>
    </cfRule>
    <cfRule type="cellIs" dxfId="294" priority="670" operator="equal">
      <formula>"Not Needed"</formula>
    </cfRule>
    <cfRule type="cellIs" dxfId="293" priority="671" operator="equal">
      <formula>"Minimal"</formula>
    </cfRule>
    <cfRule type="cellIs" dxfId="292" priority="673" stopIfTrue="1" operator="equal">
      <formula>"Highly Advantageous"</formula>
    </cfRule>
    <cfRule type="cellIs" dxfId="291" priority="672" stopIfTrue="1" operator="equal">
      <formula>"Extremely Advantageous"</formula>
    </cfRule>
  </conditionalFormatting>
  <conditionalFormatting sqref="C43:E44 D45:E45 C46:E51">
    <cfRule type="cellIs" dxfId="290" priority="753" operator="equal">
      <formula>"Advantageous"</formula>
    </cfRule>
  </conditionalFormatting>
  <conditionalFormatting sqref="C43:E44 D45:E45 C46:E1048576">
    <cfRule type="cellIs" dxfId="289" priority="757" stopIfTrue="1" operator="equal">
      <formula>"Highly Advantageous"</formula>
    </cfRule>
    <cfRule type="cellIs" dxfId="288" priority="755" operator="equal">
      <formula>"Minimal"</formula>
    </cfRule>
    <cfRule type="cellIs" dxfId="287" priority="756" stopIfTrue="1" operator="equal">
      <formula>"Extremely Advantageous"</formula>
    </cfRule>
    <cfRule type="cellIs" dxfId="286" priority="754" operator="equal">
      <formula>"Not Needed"</formula>
    </cfRule>
  </conditionalFormatting>
  <conditionalFormatting sqref="C43:E44 D45:E45">
    <cfRule type="cellIs" dxfId="285" priority="752" stopIfTrue="1" operator="equal">
      <formula>"High"</formula>
    </cfRule>
  </conditionalFormatting>
  <conditionalFormatting sqref="C46:E52 D36:E42">
    <cfRule type="cellIs" dxfId="284" priority="565" stopIfTrue="1" operator="equal">
      <formula>"High"</formula>
    </cfRule>
  </conditionalFormatting>
  <conditionalFormatting sqref="D5">
    <cfRule type="cellIs" dxfId="283" priority="546" stopIfTrue="1" operator="equal">
      <formula>"Extremely Advantageous"</formula>
    </cfRule>
    <cfRule type="cellIs" dxfId="282" priority="545" operator="equal">
      <formula>"Minimal"</formula>
    </cfRule>
    <cfRule type="cellIs" dxfId="281" priority="544" operator="equal">
      <formula>"Not Needed"</formula>
    </cfRule>
    <cfRule type="cellIs" dxfId="280" priority="543" operator="equal">
      <formula>"Advantageous"</formula>
    </cfRule>
    <cfRule type="cellIs" dxfId="279" priority="542" stopIfTrue="1" operator="equal">
      <formula>"Select from Drop Down List"</formula>
    </cfRule>
    <cfRule type="cellIs" dxfId="278" priority="541" stopIfTrue="1" operator="equal">
      <formula>"Exception"</formula>
    </cfRule>
    <cfRule type="cellIs" dxfId="277" priority="547" stopIfTrue="1" operator="equal">
      <formula>"Highly Advantageous"</formula>
    </cfRule>
  </conditionalFormatting>
  <conditionalFormatting sqref="D6:D7 E7 H7:J7 H16:J17 C43:E44 D45:E45">
    <cfRule type="cellIs" dxfId="276" priority="912" stopIfTrue="1" operator="equal">
      <formula>"Select from Drop Down List"</formula>
    </cfRule>
  </conditionalFormatting>
  <conditionalFormatting sqref="D18:E18">
    <cfRule type="cellIs" dxfId="275" priority="586" stopIfTrue="1" operator="equal">
      <formula>"Highly Advantageous"</formula>
    </cfRule>
    <cfRule type="cellIs" dxfId="274" priority="585" stopIfTrue="1" operator="equal">
      <formula>"Extremely Advantageous"</formula>
    </cfRule>
  </conditionalFormatting>
  <conditionalFormatting sqref="D18:E19">
    <cfRule type="cellIs" dxfId="273" priority="588" stopIfTrue="1" operator="equal">
      <formula>"Exception"</formula>
    </cfRule>
    <cfRule type="cellIs" dxfId="272" priority="589" stopIfTrue="1" operator="equal">
      <formula>"Select from Drop Down List"</formula>
    </cfRule>
  </conditionalFormatting>
  <conditionalFormatting sqref="D19:E19">
    <cfRule type="cellIs" dxfId="271" priority="985" stopIfTrue="1" operator="equal">
      <formula>"Highly Advantageous"</formula>
    </cfRule>
    <cfRule type="cellIs" dxfId="270" priority="983" stopIfTrue="1" operator="equal">
      <formula>"Extremely Advantageous"</formula>
    </cfRule>
  </conditionalFormatting>
  <conditionalFormatting sqref="D29:E29">
    <cfRule type="cellIs" dxfId="269" priority="840" operator="equal">
      <formula>"Not Needed"</formula>
    </cfRule>
    <cfRule type="cellIs" dxfId="268" priority="839" operator="equal">
      <formula>"Advantageous"</formula>
    </cfRule>
    <cfRule type="cellIs" dxfId="267" priority="843" stopIfTrue="1" operator="equal">
      <formula>"Highly Advantageous"</formula>
    </cfRule>
    <cfRule type="cellIs" dxfId="266" priority="844" operator="equal">
      <formula>"Advantageous"</formula>
    </cfRule>
    <cfRule type="cellIs" dxfId="265" priority="846" operator="equal">
      <formula>"Minimal"</formula>
    </cfRule>
    <cfRule type="cellIs" dxfId="264" priority="847" stopIfTrue="1" operator="equal">
      <formula>"Extremely Advantageous"</formula>
    </cfRule>
    <cfRule type="cellIs" dxfId="263" priority="848" stopIfTrue="1" operator="equal">
      <formula>"Highly Advantageous"</formula>
    </cfRule>
    <cfRule type="cellIs" dxfId="262" priority="845" operator="equal">
      <formula>"Not Needed"</formula>
    </cfRule>
    <cfRule type="cellIs" dxfId="261" priority="841" operator="equal">
      <formula>"Minimal"</formula>
    </cfRule>
    <cfRule type="cellIs" dxfId="260" priority="842" stopIfTrue="1" operator="equal">
      <formula>"Extremely Advantageous"</formula>
    </cfRule>
  </conditionalFormatting>
  <conditionalFormatting sqref="D31:E31">
    <cfRule type="cellIs" dxfId="259" priority="880" operator="equal">
      <formula>"Minimal"</formula>
    </cfRule>
    <cfRule type="cellIs" dxfId="258" priority="881" stopIfTrue="1" operator="equal">
      <formula>"Extremely Advantageous"</formula>
    </cfRule>
    <cfRule type="cellIs" dxfId="257" priority="882" stopIfTrue="1" operator="equal">
      <formula>"Highly Advantageous"</formula>
    </cfRule>
    <cfRule type="cellIs" dxfId="256" priority="876" stopIfTrue="1" operator="equal">
      <formula>"Exception"</formula>
    </cfRule>
    <cfRule type="cellIs" dxfId="255" priority="883" operator="equal">
      <formula>"Advantageous"</formula>
    </cfRule>
    <cfRule type="cellIs" dxfId="254" priority="877" stopIfTrue="1" operator="equal">
      <formula>"Select from Drop Down List"</formula>
    </cfRule>
    <cfRule type="cellIs" dxfId="253" priority="878" operator="equal">
      <formula>"Advantageous"</formula>
    </cfRule>
    <cfRule type="cellIs" dxfId="252" priority="879" operator="equal">
      <formula>"Not Needed"</formula>
    </cfRule>
  </conditionalFormatting>
  <conditionalFormatting sqref="E5">
    <cfRule type="cellIs" dxfId="251" priority="553" operator="equal">
      <formula>"Minimal"</formula>
    </cfRule>
    <cfRule type="cellIs" dxfId="250" priority="554" stopIfTrue="1" operator="equal">
      <formula>"Extremely Advantageous"</formula>
    </cfRule>
    <cfRule type="cellIs" dxfId="249" priority="555" stopIfTrue="1" operator="equal">
      <formula>"Highly Advantageous"</formula>
    </cfRule>
    <cfRule type="cellIs" dxfId="248" priority="551" operator="equal">
      <formula>"Advantageous"</formula>
    </cfRule>
    <cfRule type="cellIs" dxfId="247" priority="552" operator="equal">
      <formula>"Not Needed"</formula>
    </cfRule>
  </conditionalFormatting>
  <conditionalFormatting sqref="E5:E6">
    <cfRule type="cellIs" dxfId="246" priority="549" stopIfTrue="1" operator="equal">
      <formula>"Exception"</formula>
    </cfRule>
    <cfRule type="cellIs" dxfId="245" priority="550" stopIfTrue="1" operator="equal">
      <formula>"Select from Drop Down List"</formula>
    </cfRule>
  </conditionalFormatting>
  <conditionalFormatting sqref="E32:E33">
    <cfRule type="cellIs" dxfId="244" priority="783" stopIfTrue="1" operator="equal">
      <formula>"Highly Advantageous"</formula>
    </cfRule>
    <cfRule type="cellIs" dxfId="243" priority="782" stopIfTrue="1" operator="equal">
      <formula>"Extremely Advantageous"</formula>
    </cfRule>
    <cfRule type="cellIs" dxfId="242" priority="781" operator="equal">
      <formula>"Minimal"</formula>
    </cfRule>
    <cfRule type="cellIs" dxfId="241" priority="779" operator="equal">
      <formula>"Advantageous"</formula>
    </cfRule>
    <cfRule type="cellIs" dxfId="240" priority="780" operator="equal">
      <formula>"Not Needed"</formula>
    </cfRule>
  </conditionalFormatting>
  <conditionalFormatting sqref="E32:E35">
    <cfRule type="cellIs" dxfId="239" priority="766" operator="equal">
      <formula>"Advantageous"</formula>
    </cfRule>
    <cfRule type="cellIs" dxfId="238" priority="770" stopIfTrue="1" operator="equal">
      <formula>"Highly Advantageous"</formula>
    </cfRule>
    <cfRule type="cellIs" dxfId="237" priority="769" stopIfTrue="1" operator="equal">
      <formula>"Extremely Advantageous"</formula>
    </cfRule>
    <cfRule type="cellIs" dxfId="236" priority="768" operator="equal">
      <formula>"Minimal"</formula>
    </cfRule>
    <cfRule type="cellIs" dxfId="235" priority="767" operator="equal">
      <formula>"Not Needed"</formula>
    </cfRule>
  </conditionalFormatting>
  <conditionalFormatting sqref="E35">
    <cfRule type="cellIs" dxfId="234" priority="796" stopIfTrue="1" operator="equal">
      <formula>"Highly Advantageous"</formula>
    </cfRule>
    <cfRule type="cellIs" dxfId="233" priority="792" operator="equal">
      <formula>"Advantageous"</formula>
    </cfRule>
    <cfRule type="cellIs" dxfId="232" priority="793" operator="equal">
      <formula>"Not Needed"</formula>
    </cfRule>
    <cfRule type="cellIs" dxfId="231" priority="794" operator="equal">
      <formula>"Minimal"</formula>
    </cfRule>
    <cfRule type="cellIs" dxfId="230" priority="795" stopIfTrue="1" operator="equal">
      <formula>"Extremely Advantageous"</formula>
    </cfRule>
  </conditionalFormatting>
  <conditionalFormatting sqref="G4:G11">
    <cfRule type="expression" dxfId="229" priority="556" stopIfTrue="1">
      <formula>#REF!="YES-partially meets"</formula>
    </cfRule>
  </conditionalFormatting>
  <conditionalFormatting sqref="G13:G16">
    <cfRule type="expression" dxfId="228" priority="926" stopIfTrue="1">
      <formula>#REF!="YES-partially meets"</formula>
    </cfRule>
  </conditionalFormatting>
  <conditionalFormatting sqref="G18">
    <cfRule type="expression" dxfId="227" priority="941" stopIfTrue="1">
      <formula>#REF!="YES-partially meets"</formula>
    </cfRule>
  </conditionalFormatting>
  <conditionalFormatting sqref="G20:G38">
    <cfRule type="expression" dxfId="226" priority="461" stopIfTrue="1">
      <formula>#REF!="YES-partially meets"</formula>
    </cfRule>
  </conditionalFormatting>
  <conditionalFormatting sqref="G40:G52">
    <cfRule type="expression" dxfId="225" priority="986" stopIfTrue="1">
      <formula>#REF!="YES-partially meets"</formula>
    </cfRule>
  </conditionalFormatting>
  <conditionalFormatting sqref="H19">
    <cfRule type="cellIs" dxfId="224" priority="960" stopIfTrue="1" operator="equal">
      <formula>"Select from Drop Down List"</formula>
    </cfRule>
    <cfRule type="cellIs" dxfId="223" priority="961" stopIfTrue="1" operator="equal">
      <formula>"Exception"</formula>
    </cfRule>
  </conditionalFormatting>
  <conditionalFormatting sqref="H22">
    <cfRule type="cellIs" dxfId="222" priority="890" stopIfTrue="1" operator="equal">
      <formula>"Exception"</formula>
    </cfRule>
  </conditionalFormatting>
  <conditionalFormatting sqref="H64506:H64928">
    <cfRule type="cellIs" dxfId="221" priority="984" stopIfTrue="1" operator="equal">
      <formula>"Y"</formula>
    </cfRule>
  </conditionalFormatting>
  <conditionalFormatting sqref="H1:J1">
    <cfRule type="cellIs" dxfId="220" priority="968" stopIfTrue="1" operator="equal">
      <formula>"Select from Drop Down List"</formula>
    </cfRule>
  </conditionalFormatting>
  <conditionalFormatting sqref="H4:J52 C8:E17 D21:E27 D30:E30 C30:C31 C36 D36:E42 C46:E52">
    <cfRule type="cellIs" dxfId="219" priority="957" stopIfTrue="1" operator="equal">
      <formula>"Select from Drop Down List"</formula>
    </cfRule>
  </conditionalFormatting>
  <conditionalFormatting sqref="H4:J52">
    <cfRule type="cellIs" dxfId="218" priority="909" stopIfTrue="1" operator="equal">
      <formula>"Select from Drop Down List"</formula>
    </cfRule>
  </conditionalFormatting>
  <conditionalFormatting sqref="H5:J5">
    <cfRule type="cellIs" dxfId="217" priority="557" stopIfTrue="1" operator="equal">
      <formula>"Select from Drop Down List"</formula>
    </cfRule>
    <cfRule type="cellIs" dxfId="216" priority="560" stopIfTrue="1" operator="equal">
      <formula>"Exception"</formula>
    </cfRule>
    <cfRule type="cellIs" dxfId="215" priority="561" stopIfTrue="1" operator="equal">
      <formula>"Select from Drop Down List"</formula>
    </cfRule>
  </conditionalFormatting>
  <conditionalFormatting sqref="H7:J7 H16:J17 C43:E44 D45:E45 D6:D7 E7">
    <cfRule type="cellIs" dxfId="214" priority="911" stopIfTrue="1" operator="equal">
      <formula>"Exception"</formula>
    </cfRule>
  </conditionalFormatting>
  <conditionalFormatting sqref="H18:J18">
    <cfRule type="cellIs" dxfId="213" priority="127" stopIfTrue="1" operator="equal">
      <formula>"Exception"</formula>
    </cfRule>
    <cfRule type="cellIs" dxfId="212" priority="128" stopIfTrue="1" operator="equal">
      <formula>"Select from Drop Down List"</formula>
    </cfRule>
  </conditionalFormatting>
  <conditionalFormatting sqref="H19:J19">
    <cfRule type="cellIs" dxfId="211" priority="962" stopIfTrue="1" operator="equal">
      <formula>"Select from Drop Down List"</formula>
    </cfRule>
  </conditionalFormatting>
  <conditionalFormatting sqref="H20:J20">
    <cfRule type="cellIs" dxfId="210" priority="459" stopIfTrue="1" operator="equal">
      <formula>"Exception"</formula>
    </cfRule>
    <cfRule type="cellIs" dxfId="209" priority="460" stopIfTrue="1" operator="equal">
      <formula>"Select from Drop Down List"</formula>
    </cfRule>
  </conditionalFormatting>
  <conditionalFormatting sqref="H20:J27">
    <cfRule type="cellIs" dxfId="208" priority="107" stopIfTrue="1" operator="equal">
      <formula>"Exception"</formula>
    </cfRule>
    <cfRule type="cellIs" dxfId="207" priority="108" stopIfTrue="1" operator="equal">
      <formula>"Select from Drop Down List"</formula>
    </cfRule>
  </conditionalFormatting>
  <conditionalFormatting sqref="H21:J21">
    <cfRule type="cellIs" dxfId="206" priority="929" stopIfTrue="1" operator="equal">
      <formula>"Select from Drop Down List"</formula>
    </cfRule>
    <cfRule type="cellIs" dxfId="205" priority="928" stopIfTrue="1" operator="equal">
      <formula>"Exception"</formula>
    </cfRule>
  </conditionalFormatting>
  <conditionalFormatting sqref="H22:J22">
    <cfRule type="cellIs" dxfId="204" priority="891" stopIfTrue="1" operator="equal">
      <formula>"Select from Drop Down List"</formula>
    </cfRule>
  </conditionalFormatting>
  <conditionalFormatting sqref="H29:J38">
    <cfRule type="cellIs" dxfId="203" priority="58" stopIfTrue="1" operator="equal">
      <formula>"Select from Drop Down List"</formula>
    </cfRule>
    <cfRule type="cellIs" dxfId="202" priority="57" stopIfTrue="1" operator="equal">
      <formula>"Exception"</formula>
    </cfRule>
  </conditionalFormatting>
  <conditionalFormatting sqref="H31:J31">
    <cfRule type="cellIs" dxfId="201" priority="908" stopIfTrue="1" operator="equal">
      <formula>"Exception"</formula>
    </cfRule>
  </conditionalFormatting>
  <conditionalFormatting sqref="H40:J43">
    <cfRule type="cellIs" dxfId="200" priority="26" stopIfTrue="1" operator="equal">
      <formula>"Select from Drop Down List"</formula>
    </cfRule>
    <cfRule type="cellIs" dxfId="199" priority="25" stopIfTrue="1" operator="equal">
      <formula>"Exception"</formula>
    </cfRule>
  </conditionalFormatting>
  <conditionalFormatting sqref="H45:J52">
    <cfRule type="cellIs" dxfId="198" priority="29" stopIfTrue="1" operator="equal">
      <formula>"Exception"</formula>
    </cfRule>
    <cfRule type="cellIs" dxfId="197" priority="30" stopIfTrue="1" operator="equal">
      <formula>"Select from Drop Down List"</formula>
    </cfRule>
  </conditionalFormatting>
  <conditionalFormatting sqref="I5:J5">
    <cfRule type="cellIs" dxfId="196" priority="559" stopIfTrue="1" operator="equal">
      <formula>"Select from Drop Down List"</formula>
    </cfRule>
    <cfRule type="cellIs" dxfId="195" priority="558" stopIfTrue="1" operator="equal">
      <formula>"Exception"</formula>
    </cfRule>
  </conditionalFormatting>
  <conditionalFormatting sqref="I19:J19">
    <cfRule type="cellIs" dxfId="194" priority="964" stopIfTrue="1" operator="equal">
      <formula>"Exception"</formula>
    </cfRule>
    <cfRule type="cellIs" dxfId="193" priority="965" stopIfTrue="1" operator="equal">
      <formula>"Select from Drop Down List"</formula>
    </cfRule>
    <cfRule type="cellIs" dxfId="192" priority="966" stopIfTrue="1" operator="equal">
      <formula>"Exception"</formula>
    </cfRule>
    <cfRule type="cellIs" dxfId="191" priority="967" stopIfTrue="1" operator="equal">
      <formula>"Select from Drop Down List"</formula>
    </cfRule>
  </conditionalFormatting>
  <conditionalFormatting sqref="I22:J22">
    <cfRule type="cellIs" dxfId="190" priority="896" stopIfTrue="1" operator="equal">
      <formula>"Select from Drop Down List"</formula>
    </cfRule>
    <cfRule type="cellIs" dxfId="189" priority="895" stopIfTrue="1" operator="equal">
      <formula>"Exception"</formula>
    </cfRule>
    <cfRule type="cellIs" dxfId="188" priority="893" stopIfTrue="1" operator="equal">
      <formula>"Exception"</formula>
    </cfRule>
    <cfRule type="cellIs" dxfId="187" priority="894" stopIfTrue="1" operator="equal">
      <formula>"Select from Drop Down List"</formula>
    </cfRule>
  </conditionalFormatting>
  <conditionalFormatting sqref="I29:J29">
    <cfRule type="cellIs" dxfId="186" priority="971" stopIfTrue="1" operator="equal">
      <formula>"Exception"</formula>
    </cfRule>
    <cfRule type="cellIs" dxfId="185" priority="972" stopIfTrue="1" operator="equal">
      <formula>"Select from Drop Down List"</formula>
    </cfRule>
  </conditionalFormatting>
  <conditionalFormatting sqref="I31:J31">
    <cfRule type="cellIs" dxfId="184" priority="906" stopIfTrue="1" operator="equal">
      <formula>"Exception"</formula>
    </cfRule>
    <cfRule type="cellIs" dxfId="183" priority="907" stopIfTrue="1" operator="equal">
      <formula>"Select from Drop Down List"</formula>
    </cfRule>
  </conditionalFormatting>
  <conditionalFormatting sqref="I52:J64505">
    <cfRule type="cellIs" dxfId="182" priority="910" stopIfTrue="1" operator="equal">
      <formula>"Select from Drop Down List"</formula>
    </cfRule>
  </conditionalFormatting>
  <conditionalFormatting sqref="I3:Y3">
    <cfRule type="cellIs" dxfId="181" priority="1" stopIfTrue="1" operator="equal">
      <formula>"Select from Drop Down List"</formula>
    </cfRule>
  </conditionalFormatting>
  <conditionalFormatting sqref="J5">
    <cfRule type="cellIs" dxfId="180" priority="563" stopIfTrue="1" operator="equal">
      <formula>"Exception"</formula>
    </cfRule>
    <cfRule type="cellIs" dxfId="179" priority="564" stopIfTrue="1" operator="equal">
      <formula>"Select from Drop Down List"</formula>
    </cfRule>
  </conditionalFormatting>
  <conditionalFormatting sqref="K64506:K1048576">
    <cfRule type="cellIs" dxfId="178" priority="970" stopIfTrue="1" operator="equal">
      <formula>"Select from Drop Down List"</formula>
    </cfRule>
  </conditionalFormatting>
  <dataValidations count="7">
    <dataValidation allowBlank="1" showInputMessage="1" showErrorMessage="1" errorTitle="Invalid specification type" error="Please enter a Specification type from the drop-down list." sqref="D1 F2 E4:E52 D3:D1048576" xr:uid="{AC0941B3-DD0F-4588-9B51-A204DA77103D}"/>
    <dataValidation type="list" allowBlank="1" showInputMessage="1" showErrorMessage="1" errorTitle="Invalid specification type" error="Please enter a Specification type from the drop-down list." sqref="D2" xr:uid="{FE448241-6E3D-4877-9C9A-B1C3AAEADC51}">
      <formula1>"Select one, Cloud, On-premise, Hybrid"</formula1>
    </dataValidation>
    <dataValidation type="list" allowBlank="1" showInputMessage="1" showErrorMessage="1" promptTitle="Solution Type" prompt="Responders must select one of the types from the drop-down list." sqref="C2" xr:uid="{B0DFADE6-AEB4-4A1F-82AF-F0B5BD590596}">
      <formula1>"Cloud, Hybrid, On-premise only"</formula1>
    </dataValidation>
    <dataValidation type="list" allowBlank="1" showInputMessage="1" showErrorMessage="1" sqref="H4:H52" xr:uid="{0CE20D41-2731-4F9C-8574-BA71727E76FB}">
      <formula1>"Select from drop down list, YES-Fully meets, YES-Partially meets, NO-Does not meet"</formula1>
    </dataValidation>
    <dataValidation type="list" allowBlank="1" showInputMessage="1" showErrorMessage="1" sqref="I4:I52" xr:uid="{771F2BC1-E7C2-415E-9C3D-8FC51081BD78}">
      <formula1>"Select from drop down list, Production, Development, Roadmap, Not in any environment"</formula1>
    </dataValidation>
    <dataValidation type="list" allowBlank="1" showInputMessage="1" showErrorMessage="1" errorTitle="Invalid specification type" error="Please enter a Specification type from the drop-down list." sqref="C4:C52" xr:uid="{4D9C3B04-925E-49FC-8D0F-4935272327FE}">
      <formula1>"High, Medium, Low"</formula1>
    </dataValidation>
    <dataValidation type="list" allowBlank="1" showInputMessage="1" showErrorMessage="1" sqref="J4:J52" xr:uid="{D2E2D7C2-C170-47A8-B4F5-38FD75AC0955}">
      <formula1>"Select from drop down list, Base Pkg, Addl Module, 3rd Party, Configuration, Customization"</formula1>
    </dataValidation>
  </dataValidations>
  <pageMargins left="0.7" right="0.7" top="0.75" bottom="0.75" header="0.3" footer="0.3"/>
  <pageSetup paperSize="17" scale="62" fitToHeight="0" orientation="landscape" r:id="rId1"/>
  <headerFooter>
    <oddHeader>&amp;L&amp;F&amp;R&amp;A</oddHeader>
    <oddFooter>&amp;L&amp;D&amp;C&amp;A&amp;RPage &amp;P</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3">
    <pageSetUpPr fitToPage="1"/>
  </sheetPr>
  <dimension ref="A1:Y86"/>
  <sheetViews>
    <sheetView zoomScale="90" zoomScaleNormal="90" workbookViewId="0">
      <pane ySplit="3" topLeftCell="A4" activePane="bottomLeft" state="frozen"/>
      <selection pane="bottomLeft" activeCell="G4" sqref="G4"/>
    </sheetView>
  </sheetViews>
  <sheetFormatPr defaultColWidth="9.140625" defaultRowHeight="15" x14ac:dyDescent="0.25"/>
  <cols>
    <col min="1" max="1" width="10.7109375" style="2" customWidth="1"/>
    <col min="2" max="2" width="18.7109375" style="2" customWidth="1"/>
    <col min="3" max="3" width="18" style="3" customWidth="1"/>
    <col min="4" max="4" width="18" style="41" hidden="1" customWidth="1"/>
    <col min="5" max="5" width="18" style="3" hidden="1" customWidth="1"/>
    <col min="6" max="6" width="65.7109375" style="4" customWidth="1"/>
    <col min="7" max="7" width="65.7109375" style="172" customWidth="1"/>
    <col min="8" max="8" width="30.42578125" style="172" customWidth="1"/>
    <col min="9" max="10" width="30.7109375" style="173" customWidth="1"/>
    <col min="11" max="11" width="10.7109375" hidden="1" customWidth="1"/>
    <col min="12" max="13" width="10" style="30" hidden="1" customWidth="1"/>
    <col min="14" max="23" width="8.7109375" style="30" hidden="1" customWidth="1"/>
    <col min="24" max="24" width="60.7109375" style="30" hidden="1" customWidth="1"/>
    <col min="25" max="25" width="52.7109375" style="180" hidden="1" customWidth="1"/>
    <col min="26" max="16384" width="9.140625" style="30"/>
  </cols>
  <sheetData>
    <row r="1" spans="1:25" s="153" customFormat="1" ht="105" customHeight="1" thickBot="1" x14ac:dyDescent="0.3">
      <c r="A1" s="7" t="s">
        <v>18</v>
      </c>
      <c r="B1" s="7" t="s">
        <v>19</v>
      </c>
      <c r="C1" s="7" t="s">
        <v>20</v>
      </c>
      <c r="D1" s="37" t="s">
        <v>21</v>
      </c>
      <c r="E1" s="7" t="s">
        <v>22</v>
      </c>
      <c r="F1" s="7" t="s">
        <v>23</v>
      </c>
      <c r="G1" s="7" t="s">
        <v>24</v>
      </c>
      <c r="H1" s="7" t="s">
        <v>25</v>
      </c>
      <c r="I1" s="7" t="s">
        <v>26</v>
      </c>
      <c r="J1" s="7" t="s">
        <v>27</v>
      </c>
      <c r="K1" s="18" t="s">
        <v>28</v>
      </c>
      <c r="L1" s="18" t="s">
        <v>29</v>
      </c>
      <c r="M1" s="18" t="s">
        <v>30</v>
      </c>
      <c r="N1" s="18" t="s">
        <v>31</v>
      </c>
      <c r="O1" s="18" t="s">
        <v>32</v>
      </c>
      <c r="P1" s="18" t="s">
        <v>33</v>
      </c>
      <c r="Q1" s="19" t="s">
        <v>34</v>
      </c>
      <c r="R1" s="19" t="s">
        <v>35</v>
      </c>
      <c r="S1" s="19" t="s">
        <v>36</v>
      </c>
      <c r="T1" s="19" t="s">
        <v>37</v>
      </c>
      <c r="U1" s="19" t="s">
        <v>38</v>
      </c>
      <c r="V1" s="19" t="s">
        <v>39</v>
      </c>
      <c r="W1" s="20" t="s">
        <v>40</v>
      </c>
      <c r="X1" s="21" t="s">
        <v>41</v>
      </c>
      <c r="Y1" s="175" t="s">
        <v>42</v>
      </c>
    </row>
    <row r="2" spans="1:25" s="153" customFormat="1" ht="30" customHeight="1" thickBot="1" x14ac:dyDescent="0.3">
      <c r="A2" s="44"/>
      <c r="B2" s="14"/>
      <c r="C2" s="15"/>
      <c r="D2" s="38"/>
      <c r="E2" s="15"/>
      <c r="F2" s="34"/>
      <c r="G2" s="35"/>
      <c r="H2" s="181" t="s">
        <v>703</v>
      </c>
      <c r="I2" s="182"/>
      <c r="J2" s="183"/>
      <c r="K2" s="82">
        <v>5</v>
      </c>
      <c r="L2" s="83">
        <v>2</v>
      </c>
      <c r="M2" s="83">
        <v>0</v>
      </c>
      <c r="N2" s="83">
        <v>3</v>
      </c>
      <c r="O2" s="83">
        <v>1</v>
      </c>
      <c r="P2" s="83">
        <v>0</v>
      </c>
      <c r="Q2" s="83">
        <v>1</v>
      </c>
      <c r="R2" s="82">
        <v>0</v>
      </c>
      <c r="S2" s="82">
        <v>0</v>
      </c>
      <c r="T2" s="84"/>
      <c r="U2" s="82" t="s">
        <v>45</v>
      </c>
      <c r="V2" s="22"/>
      <c r="W2" s="23"/>
      <c r="X2" s="25"/>
      <c r="Y2" s="176"/>
    </row>
    <row r="3" spans="1:25" s="159" customFormat="1" ht="30" customHeight="1" x14ac:dyDescent="0.25">
      <c r="A3" s="8"/>
      <c r="B3" s="31"/>
      <c r="C3" s="9"/>
      <c r="D3" s="39"/>
      <c r="E3" s="9"/>
      <c r="F3" s="143" t="s">
        <v>204</v>
      </c>
      <c r="G3" s="11"/>
      <c r="H3" s="11"/>
      <c r="I3" s="12"/>
      <c r="J3" s="12"/>
      <c r="K3" s="9"/>
      <c r="L3" s="9"/>
      <c r="M3" s="9"/>
      <c r="N3" s="9"/>
      <c r="O3" s="9"/>
      <c r="P3" s="9"/>
      <c r="Q3" s="9"/>
      <c r="R3" s="9"/>
      <c r="S3" s="9"/>
      <c r="T3" s="9"/>
      <c r="U3" s="9"/>
      <c r="V3" s="9"/>
      <c r="W3" s="9"/>
      <c r="X3" s="9"/>
      <c r="Y3" s="177"/>
    </row>
    <row r="4" spans="1:25" s="159" customFormat="1" ht="75" customHeight="1" x14ac:dyDescent="0.2">
      <c r="A4" s="90" t="s">
        <v>205</v>
      </c>
      <c r="B4" s="42" t="s">
        <v>206</v>
      </c>
      <c r="C4" s="32" t="s">
        <v>55</v>
      </c>
      <c r="D4" s="40"/>
      <c r="E4" s="32"/>
      <c r="F4" s="72" t="s">
        <v>207</v>
      </c>
      <c r="G4" s="94" t="s">
        <v>711</v>
      </c>
      <c r="H4" s="13" t="s">
        <v>53</v>
      </c>
      <c r="I4" s="13" t="s">
        <v>53</v>
      </c>
      <c r="J4" s="13" t="s">
        <v>53</v>
      </c>
      <c r="K4" s="27">
        <f t="shared" ref="K4:K27" si="0">COUNTIFS(C4:C4,"=High",H4:H4,"=YES-Fully meets")</f>
        <v>0</v>
      </c>
      <c r="L4" s="27">
        <f t="shared" ref="L4:L27" si="1">COUNTIFS(C4:C4,"=High",H4:H4,"=YES-Partially meets")</f>
        <v>0</v>
      </c>
      <c r="M4" s="27">
        <f t="shared" ref="M4:M27" si="2">COUNTIFS(C4:C4,"=High",H4:H4,"=NO-Does not meet")</f>
        <v>0</v>
      </c>
      <c r="N4" s="27">
        <f t="shared" ref="N4:N27" si="3">COUNTIFS(C4:C4,"=Medium",H4:H4,"=YES-Fully meets")</f>
        <v>0</v>
      </c>
      <c r="O4" s="27">
        <f t="shared" ref="O4:O27" si="4">COUNTIFS(C4:C4,"=Medium",H4:H4,"=YES-Partially meets")</f>
        <v>0</v>
      </c>
      <c r="P4" s="27">
        <f t="shared" ref="P4:P27" si="5">COUNTIFS(C4:C4,"=Medium",H4:H4,"=NO-Does not meet")</f>
        <v>0</v>
      </c>
      <c r="Q4" s="27">
        <f t="shared" ref="Q4:Q27" si="6">COUNTIFS(C4:C4,"=Low",H4:H4,"=YES-Fully meets")</f>
        <v>0</v>
      </c>
      <c r="R4" s="27">
        <f t="shared" ref="R4:R27" si="7">COUNTIFS(C4:C4,"=Low",H4:H4,"=YES-Partially meets")</f>
        <v>0</v>
      </c>
      <c r="S4" s="27">
        <f t="shared" ref="S4:S27" si="8">COUNTIFS(C4:C4,"=Low",H4:H4,"=NO-Does not meet")</f>
        <v>0</v>
      </c>
      <c r="T4" s="27">
        <f t="shared" ref="T4:T27" si="9">+(K4*$K$2)+(L4*$L$2)+(M4*$M$2)+(N4*$N$2)+(O4*$O$2)+(P4*$P$2)+(Q4*$Q$2)+(R4*$R$2)+(S4*$S$2)</f>
        <v>0</v>
      </c>
      <c r="U4" s="27">
        <f t="shared" ref="U4:U27" si="10">IF($I4="Production",1,IF($I4="Development",0.25,0))</f>
        <v>0</v>
      </c>
      <c r="V4" s="27">
        <f t="shared" ref="V4:V27" si="11">+T4*U4</f>
        <v>0</v>
      </c>
      <c r="W4" s="27">
        <f t="shared" ref="W4:W27" si="12">IF(C4="High",$K$2,IF(C4="Medium",$N$2,$Q$2))</f>
        <v>5</v>
      </c>
      <c r="X4" s="43"/>
      <c r="Y4" s="178"/>
    </row>
    <row r="5" spans="1:25" s="159" customFormat="1" ht="75" customHeight="1" x14ac:dyDescent="0.2">
      <c r="A5" s="90" t="s">
        <v>208</v>
      </c>
      <c r="B5" s="42" t="s">
        <v>206</v>
      </c>
      <c r="C5" s="32" t="s">
        <v>55</v>
      </c>
      <c r="D5" s="40"/>
      <c r="E5" s="32"/>
      <c r="F5" s="72" t="s">
        <v>616</v>
      </c>
      <c r="G5" s="93"/>
      <c r="H5" s="13" t="s">
        <v>53</v>
      </c>
      <c r="I5" s="13" t="s">
        <v>53</v>
      </c>
      <c r="J5" s="13" t="s">
        <v>53</v>
      </c>
      <c r="K5" s="27">
        <f t="shared" si="0"/>
        <v>0</v>
      </c>
      <c r="L5" s="27">
        <f t="shared" si="1"/>
        <v>0</v>
      </c>
      <c r="M5" s="27">
        <f t="shared" si="2"/>
        <v>0</v>
      </c>
      <c r="N5" s="27">
        <f t="shared" si="3"/>
        <v>0</v>
      </c>
      <c r="O5" s="27">
        <f t="shared" si="4"/>
        <v>0</v>
      </c>
      <c r="P5" s="27">
        <f t="shared" si="5"/>
        <v>0</v>
      </c>
      <c r="Q5" s="27">
        <f t="shared" si="6"/>
        <v>0</v>
      </c>
      <c r="R5" s="27">
        <f t="shared" si="7"/>
        <v>0</v>
      </c>
      <c r="S5" s="27">
        <f t="shared" si="8"/>
        <v>0</v>
      </c>
      <c r="T5" s="27">
        <f t="shared" si="9"/>
        <v>0</v>
      </c>
      <c r="U5" s="27">
        <f t="shared" si="10"/>
        <v>0</v>
      </c>
      <c r="V5" s="27">
        <f t="shared" si="11"/>
        <v>0</v>
      </c>
      <c r="W5" s="27">
        <f t="shared" si="12"/>
        <v>5</v>
      </c>
      <c r="X5" s="43"/>
      <c r="Y5" s="178"/>
    </row>
    <row r="6" spans="1:25" s="159" customFormat="1" ht="75" customHeight="1" x14ac:dyDescent="0.2">
      <c r="A6" s="90" t="s">
        <v>209</v>
      </c>
      <c r="B6" s="42" t="s">
        <v>206</v>
      </c>
      <c r="C6" s="32" t="s">
        <v>55</v>
      </c>
      <c r="D6" s="40"/>
      <c r="E6" s="32"/>
      <c r="F6" s="72" t="s">
        <v>210</v>
      </c>
      <c r="G6" s="93"/>
      <c r="H6" s="13" t="s">
        <v>53</v>
      </c>
      <c r="I6" s="13" t="s">
        <v>53</v>
      </c>
      <c r="J6" s="13" t="s">
        <v>53</v>
      </c>
      <c r="K6" s="27">
        <f t="shared" si="0"/>
        <v>0</v>
      </c>
      <c r="L6" s="27">
        <f t="shared" si="1"/>
        <v>0</v>
      </c>
      <c r="M6" s="27">
        <f t="shared" si="2"/>
        <v>0</v>
      </c>
      <c r="N6" s="27">
        <f t="shared" si="3"/>
        <v>0</v>
      </c>
      <c r="O6" s="27">
        <f t="shared" si="4"/>
        <v>0</v>
      </c>
      <c r="P6" s="27">
        <f t="shared" si="5"/>
        <v>0</v>
      </c>
      <c r="Q6" s="27">
        <f t="shared" si="6"/>
        <v>0</v>
      </c>
      <c r="R6" s="27">
        <f t="shared" si="7"/>
        <v>0</v>
      </c>
      <c r="S6" s="27">
        <f t="shared" si="8"/>
        <v>0</v>
      </c>
      <c r="T6" s="27">
        <f t="shared" si="9"/>
        <v>0</v>
      </c>
      <c r="U6" s="27">
        <f t="shared" si="10"/>
        <v>0</v>
      </c>
      <c r="V6" s="27">
        <f t="shared" si="11"/>
        <v>0</v>
      </c>
      <c r="W6" s="27">
        <f t="shared" si="12"/>
        <v>5</v>
      </c>
      <c r="X6" s="43"/>
      <c r="Y6" s="178"/>
    </row>
    <row r="7" spans="1:25" s="159" customFormat="1" ht="75" customHeight="1" x14ac:dyDescent="0.2">
      <c r="A7" s="90" t="s">
        <v>211</v>
      </c>
      <c r="B7" s="42" t="s">
        <v>206</v>
      </c>
      <c r="C7" s="32" t="s">
        <v>55</v>
      </c>
      <c r="D7" s="40"/>
      <c r="E7" s="32"/>
      <c r="F7" s="72" t="s">
        <v>212</v>
      </c>
      <c r="G7" s="93"/>
      <c r="H7" s="13" t="s">
        <v>53</v>
      </c>
      <c r="I7" s="13" t="s">
        <v>53</v>
      </c>
      <c r="J7" s="13" t="s">
        <v>53</v>
      </c>
      <c r="K7" s="27">
        <f t="shared" si="0"/>
        <v>0</v>
      </c>
      <c r="L7" s="27">
        <f t="shared" si="1"/>
        <v>0</v>
      </c>
      <c r="M7" s="27">
        <f t="shared" si="2"/>
        <v>0</v>
      </c>
      <c r="N7" s="27">
        <f t="shared" si="3"/>
        <v>0</v>
      </c>
      <c r="O7" s="27">
        <f t="shared" si="4"/>
        <v>0</v>
      </c>
      <c r="P7" s="27">
        <f t="shared" si="5"/>
        <v>0</v>
      </c>
      <c r="Q7" s="27">
        <f t="shared" si="6"/>
        <v>0</v>
      </c>
      <c r="R7" s="27">
        <f t="shared" si="7"/>
        <v>0</v>
      </c>
      <c r="S7" s="27">
        <f t="shared" si="8"/>
        <v>0</v>
      </c>
      <c r="T7" s="27">
        <f t="shared" si="9"/>
        <v>0</v>
      </c>
      <c r="U7" s="27">
        <f t="shared" si="10"/>
        <v>0</v>
      </c>
      <c r="V7" s="27">
        <f t="shared" si="11"/>
        <v>0</v>
      </c>
      <c r="W7" s="27">
        <f t="shared" si="12"/>
        <v>5</v>
      </c>
      <c r="X7" s="43"/>
      <c r="Y7" s="178"/>
    </row>
    <row r="8" spans="1:25" s="159" customFormat="1" ht="75" customHeight="1" x14ac:dyDescent="0.2">
      <c r="A8" s="90" t="s">
        <v>213</v>
      </c>
      <c r="B8" s="42" t="s">
        <v>206</v>
      </c>
      <c r="C8" s="32" t="s">
        <v>55</v>
      </c>
      <c r="D8" s="40"/>
      <c r="E8" s="32"/>
      <c r="F8" s="72" t="s">
        <v>617</v>
      </c>
      <c r="G8" s="93"/>
      <c r="H8" s="13" t="s">
        <v>53</v>
      </c>
      <c r="I8" s="13" t="s">
        <v>53</v>
      </c>
      <c r="J8" s="13" t="s">
        <v>53</v>
      </c>
      <c r="K8" s="27">
        <f>COUNTIFS(C8:C8,"=High",H8:H8,"=YES-Fully meets")</f>
        <v>0</v>
      </c>
      <c r="L8" s="27">
        <f>COUNTIFS(C8:C8,"=High",H8:H8,"=YES-Partially meets")</f>
        <v>0</v>
      </c>
      <c r="M8" s="27">
        <f>COUNTIFS(C8:C8,"=High",H8:H8,"=NO-Does not meet")</f>
        <v>0</v>
      </c>
      <c r="N8" s="27">
        <f>COUNTIFS(C8:C8,"=Medium",H8:H8,"=YES-Fully meets")</f>
        <v>0</v>
      </c>
      <c r="O8" s="27">
        <f>COUNTIFS(C8:C8,"=Medium",H8:H8,"=YES-Partially meets")</f>
        <v>0</v>
      </c>
      <c r="P8" s="27">
        <f>COUNTIFS(C8:C8,"=Medium",H8:H8,"=NO-Does not meet")</f>
        <v>0</v>
      </c>
      <c r="Q8" s="27">
        <f>COUNTIFS(C8:C8,"=Low",H8:H8,"=YES-Fully meets")</f>
        <v>0</v>
      </c>
      <c r="R8" s="27">
        <f>COUNTIFS(C8:C8,"=Low",H8:H8,"=YES-Partially meets")</f>
        <v>0</v>
      </c>
      <c r="S8" s="27">
        <f>COUNTIFS(C8:C8,"=Low",H8:H8,"=NO-Does not meet")</f>
        <v>0</v>
      </c>
      <c r="T8" s="27">
        <f>+(K8*$K$2)+(L8*$L$2)+(M8*$M$2)+(N8*$N$2)+(O8*$O$2)+(P8*$P$2)+(Q8*$Q$2)+(R8*$R$2)+(S8*$S$2)</f>
        <v>0</v>
      </c>
      <c r="U8" s="27">
        <f>IF($I8="Production",1,IF($I8="Development",0.25,0))</f>
        <v>0</v>
      </c>
      <c r="V8" s="27">
        <f>+T8*U8</f>
        <v>0</v>
      </c>
      <c r="W8" s="27">
        <f>IF(C8="High",$K$2,IF(C8="Medium",$N$2,$Q$2))</f>
        <v>5</v>
      </c>
      <c r="X8" s="43"/>
      <c r="Y8" s="178"/>
    </row>
    <row r="9" spans="1:25" s="159" customFormat="1" ht="75" customHeight="1" x14ac:dyDescent="0.2">
      <c r="A9" s="90" t="s">
        <v>214</v>
      </c>
      <c r="B9" s="42" t="s">
        <v>206</v>
      </c>
      <c r="C9" s="32" t="s">
        <v>55</v>
      </c>
      <c r="D9" s="40"/>
      <c r="E9" s="32"/>
      <c r="F9" s="72" t="s">
        <v>216</v>
      </c>
      <c r="G9" s="93"/>
      <c r="H9" s="13" t="s">
        <v>53</v>
      </c>
      <c r="I9" s="13" t="s">
        <v>53</v>
      </c>
      <c r="J9" s="13" t="s">
        <v>53</v>
      </c>
      <c r="K9" s="27">
        <f t="shared" ref="K9:K10" si="13">COUNTIFS(C9:C9,"=High",H9:H9,"=YES-Fully meets")</f>
        <v>0</v>
      </c>
      <c r="L9" s="27">
        <f t="shared" ref="L9:L10" si="14">COUNTIFS(C9:C9,"=High",H9:H9,"=YES-Partially meets")</f>
        <v>0</v>
      </c>
      <c r="M9" s="27">
        <f t="shared" ref="M9:M10" si="15">COUNTIFS(C9:C9,"=High",H9:H9,"=NO-Does not meet")</f>
        <v>0</v>
      </c>
      <c r="N9" s="27">
        <f t="shared" ref="N9:N10" si="16">COUNTIFS(C9:C9,"=Medium",H9:H9,"=YES-Fully meets")</f>
        <v>0</v>
      </c>
      <c r="O9" s="27">
        <f t="shared" ref="O9:O10" si="17">COUNTIFS(C9:C9,"=Medium",H9:H9,"=YES-Partially meets")</f>
        <v>0</v>
      </c>
      <c r="P9" s="27">
        <f t="shared" ref="P9:P10" si="18">COUNTIFS(C9:C9,"=Medium",H9:H9,"=NO-Does not meet")</f>
        <v>0</v>
      </c>
      <c r="Q9" s="27">
        <f t="shared" ref="Q9:Q10" si="19">COUNTIFS(C9:C9,"=Low",H9:H9,"=YES-Fully meets")</f>
        <v>0</v>
      </c>
      <c r="R9" s="27">
        <f t="shared" ref="R9:R10" si="20">COUNTIFS(C9:C9,"=Low",H9:H9,"=YES-Partially meets")</f>
        <v>0</v>
      </c>
      <c r="S9" s="27">
        <f t="shared" ref="S9:S10" si="21">COUNTIFS(C9:C9,"=Low",H9:H9,"=NO-Does not meet")</f>
        <v>0</v>
      </c>
      <c r="T9" s="27">
        <f t="shared" ref="T9:T10" si="22">+(K9*$K$2)+(L9*$L$2)+(M9*$M$2)+(N9*$N$2)+(O9*$O$2)+(P9*$P$2)+(Q9*$Q$2)+(R9*$R$2)+(S9*$S$2)</f>
        <v>0</v>
      </c>
      <c r="U9" s="27">
        <f t="shared" ref="U9:U10" si="23">IF($I9="Production",1,IF($I9="Development",0.25,0))</f>
        <v>0</v>
      </c>
      <c r="V9" s="27">
        <f t="shared" ref="V9:V10" si="24">+T9*U9</f>
        <v>0</v>
      </c>
      <c r="W9" s="27">
        <f t="shared" ref="W9:W10" si="25">IF(C9="High",$K$2,IF(C9="Medium",$N$2,$Q$2))</f>
        <v>5</v>
      </c>
      <c r="X9" s="43"/>
      <c r="Y9" s="178"/>
    </row>
    <row r="10" spans="1:25" s="159" customFormat="1" ht="75" customHeight="1" x14ac:dyDescent="0.2">
      <c r="A10" s="90" t="s">
        <v>215</v>
      </c>
      <c r="B10" s="42" t="s">
        <v>619</v>
      </c>
      <c r="C10" s="32" t="s">
        <v>55</v>
      </c>
      <c r="D10" s="40"/>
      <c r="E10" s="32"/>
      <c r="F10" s="72" t="s">
        <v>618</v>
      </c>
      <c r="G10" s="93"/>
      <c r="H10" s="13" t="s">
        <v>53</v>
      </c>
      <c r="I10" s="13" t="s">
        <v>53</v>
      </c>
      <c r="J10" s="13" t="s">
        <v>53</v>
      </c>
      <c r="K10" s="27">
        <f t="shared" si="13"/>
        <v>0</v>
      </c>
      <c r="L10" s="27">
        <f t="shared" si="14"/>
        <v>0</v>
      </c>
      <c r="M10" s="27">
        <f t="shared" si="15"/>
        <v>0</v>
      </c>
      <c r="N10" s="27">
        <f t="shared" si="16"/>
        <v>0</v>
      </c>
      <c r="O10" s="27">
        <f t="shared" si="17"/>
        <v>0</v>
      </c>
      <c r="P10" s="27">
        <f t="shared" si="18"/>
        <v>0</v>
      </c>
      <c r="Q10" s="27">
        <f t="shared" si="19"/>
        <v>0</v>
      </c>
      <c r="R10" s="27">
        <f t="shared" si="20"/>
        <v>0</v>
      </c>
      <c r="S10" s="27">
        <f t="shared" si="21"/>
        <v>0</v>
      </c>
      <c r="T10" s="27">
        <f t="shared" si="22"/>
        <v>0</v>
      </c>
      <c r="U10" s="27">
        <f t="shared" si="23"/>
        <v>0</v>
      </c>
      <c r="V10" s="27">
        <f t="shared" si="24"/>
        <v>0</v>
      </c>
      <c r="W10" s="27">
        <f t="shared" si="25"/>
        <v>5</v>
      </c>
      <c r="X10" s="43"/>
      <c r="Y10" s="178"/>
    </row>
    <row r="11" spans="1:25" s="159" customFormat="1" ht="75" customHeight="1" x14ac:dyDescent="0.2">
      <c r="A11" s="90" t="s">
        <v>217</v>
      </c>
      <c r="B11" s="42" t="s">
        <v>619</v>
      </c>
      <c r="C11" s="32" t="s">
        <v>55</v>
      </c>
      <c r="D11" s="40"/>
      <c r="E11" s="32"/>
      <c r="F11" s="72" t="s">
        <v>620</v>
      </c>
      <c r="G11" s="93"/>
      <c r="H11" s="13" t="s">
        <v>53</v>
      </c>
      <c r="I11" s="13" t="s">
        <v>53</v>
      </c>
      <c r="J11" s="13" t="s">
        <v>53</v>
      </c>
      <c r="K11" s="27">
        <f t="shared" si="0"/>
        <v>0</v>
      </c>
      <c r="L11" s="27">
        <f t="shared" si="1"/>
        <v>0</v>
      </c>
      <c r="M11" s="27">
        <f t="shared" si="2"/>
        <v>0</v>
      </c>
      <c r="N11" s="27">
        <f t="shared" si="3"/>
        <v>0</v>
      </c>
      <c r="O11" s="27">
        <f t="shared" si="4"/>
        <v>0</v>
      </c>
      <c r="P11" s="27">
        <f t="shared" si="5"/>
        <v>0</v>
      </c>
      <c r="Q11" s="27">
        <f t="shared" si="6"/>
        <v>0</v>
      </c>
      <c r="R11" s="27">
        <f t="shared" si="7"/>
        <v>0</v>
      </c>
      <c r="S11" s="27">
        <f t="shared" si="8"/>
        <v>0</v>
      </c>
      <c r="T11" s="27">
        <f t="shared" si="9"/>
        <v>0</v>
      </c>
      <c r="U11" s="27">
        <f t="shared" si="10"/>
        <v>0</v>
      </c>
      <c r="V11" s="27">
        <f t="shared" si="11"/>
        <v>0</v>
      </c>
      <c r="W11" s="27">
        <f t="shared" si="12"/>
        <v>5</v>
      </c>
      <c r="X11" s="43"/>
      <c r="Y11" s="178"/>
    </row>
    <row r="12" spans="1:25" s="159" customFormat="1" ht="75" customHeight="1" x14ac:dyDescent="0.2">
      <c r="A12" s="90" t="s">
        <v>218</v>
      </c>
      <c r="B12" s="42" t="s">
        <v>619</v>
      </c>
      <c r="C12" s="32" t="s">
        <v>55</v>
      </c>
      <c r="D12" s="40"/>
      <c r="E12" s="32"/>
      <c r="F12" s="72" t="s">
        <v>651</v>
      </c>
      <c r="G12" s="93" t="s">
        <v>656</v>
      </c>
      <c r="H12" s="13" t="s">
        <v>53</v>
      </c>
      <c r="I12" s="13" t="s">
        <v>53</v>
      </c>
      <c r="J12" s="13" t="s">
        <v>53</v>
      </c>
      <c r="K12" s="27">
        <f>COUNTIFS(C12:C12,"=High",H12:H12,"=YES-Fully meets")</f>
        <v>0</v>
      </c>
      <c r="L12" s="27">
        <f>COUNTIFS(C12:C12,"=High",H12:H12,"=YES-Partially meets")</f>
        <v>0</v>
      </c>
      <c r="M12" s="27">
        <f>COUNTIFS(C12:C12,"=High",H12:H12,"=NO-Does not meet")</f>
        <v>0</v>
      </c>
      <c r="N12" s="27">
        <f>COUNTIFS(C12:C12,"=Medium",H12:H12,"=YES-Fully meets")</f>
        <v>0</v>
      </c>
      <c r="O12" s="27">
        <f>COUNTIFS(C12:C12,"=Medium",H12:H12,"=YES-Partially meets")</f>
        <v>0</v>
      </c>
      <c r="P12" s="27">
        <f>COUNTIFS(C12:C12,"=Medium",H12:H12,"=NO-Does not meet")</f>
        <v>0</v>
      </c>
      <c r="Q12" s="27">
        <f>COUNTIFS(C12:C12,"=Low",H12:H12,"=YES-Fully meets")</f>
        <v>0</v>
      </c>
      <c r="R12" s="27">
        <f>COUNTIFS(C12:C12,"=Low",H12:H12,"=YES-Partially meets")</f>
        <v>0</v>
      </c>
      <c r="S12" s="27">
        <f>COUNTIFS(C12:C12,"=Low",H12:H12,"=NO-Does not meet")</f>
        <v>0</v>
      </c>
      <c r="T12" s="27">
        <f>+(K12*$K$2)+(L12*$L$2)+(M12*$M$2)+(N12*$N$2)+(O12*$O$2)+(P12*$P$2)+(Q12*$Q$2)+(R12*$R$2)+(S12*$S$2)</f>
        <v>0</v>
      </c>
      <c r="U12" s="27">
        <f>IF($I12="Production",1,IF($I12="Development",0.25,0))</f>
        <v>0</v>
      </c>
      <c r="V12" s="27">
        <f>+T12*U12</f>
        <v>0</v>
      </c>
      <c r="W12" s="27">
        <f>IF(C12="High",$K$2,IF(C12="Medium",$N$2,$Q$2))</f>
        <v>5</v>
      </c>
      <c r="X12" s="43"/>
      <c r="Y12" s="178"/>
    </row>
    <row r="13" spans="1:25" s="159" customFormat="1" ht="75" customHeight="1" x14ac:dyDescent="0.2">
      <c r="A13" s="90" t="s">
        <v>219</v>
      </c>
      <c r="B13" s="42" t="s">
        <v>619</v>
      </c>
      <c r="C13" s="32" t="s">
        <v>55</v>
      </c>
      <c r="D13" s="40"/>
      <c r="E13" s="32"/>
      <c r="F13" s="72" t="s">
        <v>652</v>
      </c>
      <c r="G13" s="93" t="s">
        <v>655</v>
      </c>
      <c r="H13" s="13" t="s">
        <v>53</v>
      </c>
      <c r="I13" s="13" t="s">
        <v>53</v>
      </c>
      <c r="J13" s="13" t="s">
        <v>53</v>
      </c>
      <c r="K13" s="27">
        <f t="shared" si="0"/>
        <v>0</v>
      </c>
      <c r="L13" s="27">
        <f t="shared" si="1"/>
        <v>0</v>
      </c>
      <c r="M13" s="27">
        <f t="shared" si="2"/>
        <v>0</v>
      </c>
      <c r="N13" s="27">
        <f t="shared" si="3"/>
        <v>0</v>
      </c>
      <c r="O13" s="27">
        <f t="shared" si="4"/>
        <v>0</v>
      </c>
      <c r="P13" s="27">
        <f t="shared" si="5"/>
        <v>0</v>
      </c>
      <c r="Q13" s="27">
        <f t="shared" si="6"/>
        <v>0</v>
      </c>
      <c r="R13" s="27">
        <f t="shared" si="7"/>
        <v>0</v>
      </c>
      <c r="S13" s="27">
        <f t="shared" si="8"/>
        <v>0</v>
      </c>
      <c r="T13" s="27">
        <f t="shared" si="9"/>
        <v>0</v>
      </c>
      <c r="U13" s="27">
        <f t="shared" si="10"/>
        <v>0</v>
      </c>
      <c r="V13" s="27">
        <f t="shared" si="11"/>
        <v>0</v>
      </c>
      <c r="W13" s="27">
        <f t="shared" si="12"/>
        <v>5</v>
      </c>
      <c r="X13" s="43"/>
      <c r="Y13" s="178"/>
    </row>
    <row r="14" spans="1:25" s="159" customFormat="1" ht="75" customHeight="1" x14ac:dyDescent="0.2">
      <c r="A14" s="90" t="s">
        <v>220</v>
      </c>
      <c r="B14" s="42" t="s">
        <v>619</v>
      </c>
      <c r="C14" s="32" t="s">
        <v>55</v>
      </c>
      <c r="D14" s="40"/>
      <c r="E14" s="32"/>
      <c r="F14" s="72" t="s">
        <v>653</v>
      </c>
      <c r="G14" s="93" t="s">
        <v>654</v>
      </c>
      <c r="H14" s="13" t="s">
        <v>53</v>
      </c>
      <c r="I14" s="13" t="s">
        <v>53</v>
      </c>
      <c r="J14" s="13" t="s">
        <v>53</v>
      </c>
      <c r="K14" s="27">
        <f>COUNTIFS(C14:C14,"=High",H14:H14,"=YES-Fully meets")</f>
        <v>0</v>
      </c>
      <c r="L14" s="27">
        <f>COUNTIFS(C14:C14,"=High",H14:H14,"=YES-Partially meets")</f>
        <v>0</v>
      </c>
      <c r="M14" s="27">
        <f>COUNTIFS(C14:C14,"=High",H14:H14,"=NO-Does not meet")</f>
        <v>0</v>
      </c>
      <c r="N14" s="27">
        <f>COUNTIFS(C14:C14,"=Medium",H14:H14,"=YES-Fully meets")</f>
        <v>0</v>
      </c>
      <c r="O14" s="27">
        <f>COUNTIFS(C14:C14,"=Medium",H14:H14,"=YES-Partially meets")</f>
        <v>0</v>
      </c>
      <c r="P14" s="27">
        <f>COUNTIFS(C14:C14,"=Medium",H14:H14,"=NO-Does not meet")</f>
        <v>0</v>
      </c>
      <c r="Q14" s="27">
        <f>COUNTIFS(C14:C14,"=Low",H14:H14,"=YES-Fully meets")</f>
        <v>0</v>
      </c>
      <c r="R14" s="27">
        <f>COUNTIFS(C14:C14,"=Low",H14:H14,"=YES-Partially meets")</f>
        <v>0</v>
      </c>
      <c r="S14" s="27">
        <f>COUNTIFS(C14:C14,"=Low",H14:H14,"=NO-Does not meet")</f>
        <v>0</v>
      </c>
      <c r="T14" s="27">
        <f>+(K14*$K$2)+(L14*$L$2)+(M14*$M$2)+(N14*$N$2)+(O14*$O$2)+(P14*$P$2)+(Q14*$Q$2)+(R14*$R$2)+(S14*$S$2)</f>
        <v>0</v>
      </c>
      <c r="U14" s="27">
        <f>IF($I14="Production",1,IF($I14="Development",0.25,0))</f>
        <v>0</v>
      </c>
      <c r="V14" s="27">
        <f>+T14*U14</f>
        <v>0</v>
      </c>
      <c r="W14" s="27">
        <f>IF(C14="High",$K$2,IF(C14="Medium",$N$2,$Q$2))</f>
        <v>5</v>
      </c>
      <c r="X14" s="43"/>
      <c r="Y14" s="178"/>
    </row>
    <row r="15" spans="1:25" s="159" customFormat="1" ht="75" customHeight="1" x14ac:dyDescent="0.2">
      <c r="A15" s="90" t="s">
        <v>221</v>
      </c>
      <c r="B15" s="42" t="s">
        <v>619</v>
      </c>
      <c r="C15" s="32" t="s">
        <v>55</v>
      </c>
      <c r="D15" s="40"/>
      <c r="E15" s="32"/>
      <c r="F15" s="165" t="s">
        <v>621</v>
      </c>
      <c r="G15" s="93"/>
      <c r="H15" s="13" t="s">
        <v>53</v>
      </c>
      <c r="I15" s="13" t="s">
        <v>53</v>
      </c>
      <c r="J15" s="13" t="s">
        <v>53</v>
      </c>
      <c r="K15" s="27">
        <f t="shared" si="0"/>
        <v>0</v>
      </c>
      <c r="L15" s="27">
        <f t="shared" si="1"/>
        <v>0</v>
      </c>
      <c r="M15" s="27">
        <f t="shared" si="2"/>
        <v>0</v>
      </c>
      <c r="N15" s="27">
        <f t="shared" si="3"/>
        <v>0</v>
      </c>
      <c r="O15" s="27">
        <f t="shared" si="4"/>
        <v>0</v>
      </c>
      <c r="P15" s="27">
        <f t="shared" si="5"/>
        <v>0</v>
      </c>
      <c r="Q15" s="27">
        <f t="shared" si="6"/>
        <v>0</v>
      </c>
      <c r="R15" s="27">
        <f t="shared" si="7"/>
        <v>0</v>
      </c>
      <c r="S15" s="27">
        <f t="shared" si="8"/>
        <v>0</v>
      </c>
      <c r="T15" s="27">
        <f t="shared" si="9"/>
        <v>0</v>
      </c>
      <c r="U15" s="27">
        <f t="shared" si="10"/>
        <v>0</v>
      </c>
      <c r="V15" s="27">
        <f t="shared" si="11"/>
        <v>0</v>
      </c>
      <c r="W15" s="27">
        <f t="shared" si="12"/>
        <v>5</v>
      </c>
      <c r="X15" s="43"/>
      <c r="Y15" s="178"/>
    </row>
    <row r="16" spans="1:25" s="159" customFormat="1" ht="75" customHeight="1" x14ac:dyDescent="0.2">
      <c r="A16" s="90" t="s">
        <v>222</v>
      </c>
      <c r="B16" s="42" t="s">
        <v>619</v>
      </c>
      <c r="C16" s="32" t="s">
        <v>55</v>
      </c>
      <c r="D16" s="40"/>
      <c r="E16" s="32"/>
      <c r="F16" s="165" t="s">
        <v>622</v>
      </c>
      <c r="G16" s="93" t="s">
        <v>623</v>
      </c>
      <c r="H16" s="13" t="s">
        <v>53</v>
      </c>
      <c r="I16" s="13" t="s">
        <v>53</v>
      </c>
      <c r="J16" s="13" t="s">
        <v>53</v>
      </c>
      <c r="K16" s="27">
        <f>COUNTIFS(C16:C16,"=High",H16:H16,"=YES-Fully meets")</f>
        <v>0</v>
      </c>
      <c r="L16" s="27">
        <f>COUNTIFS(C16:C16,"=High",H16:H16,"=YES-Partially meets")</f>
        <v>0</v>
      </c>
      <c r="M16" s="27">
        <f>COUNTIFS(C16:C16,"=High",H16:H16,"=NO-Does not meet")</f>
        <v>0</v>
      </c>
      <c r="N16" s="27">
        <f>COUNTIFS(C16:C16,"=Medium",H16:H16,"=YES-Fully meets")</f>
        <v>0</v>
      </c>
      <c r="O16" s="27">
        <f>COUNTIFS(C16:C16,"=Medium",H16:H16,"=YES-Partially meets")</f>
        <v>0</v>
      </c>
      <c r="P16" s="27">
        <f>COUNTIFS(C16:C16,"=Medium",H16:H16,"=NO-Does not meet")</f>
        <v>0</v>
      </c>
      <c r="Q16" s="27">
        <f>COUNTIFS(C16:C16,"=Low",H16:H16,"=YES-Fully meets")</f>
        <v>0</v>
      </c>
      <c r="R16" s="27">
        <f>COUNTIFS(C16:C16,"=Low",H16:H16,"=YES-Partially meets")</f>
        <v>0</v>
      </c>
      <c r="S16" s="27">
        <f>COUNTIFS(C16:C16,"=Low",H16:H16,"=NO-Does not meet")</f>
        <v>0</v>
      </c>
      <c r="T16" s="27">
        <f>+(K16*$K$2)+(L16*$L$2)+(M16*$M$2)+(N16*$N$2)+(O16*$O$2)+(P16*$P$2)+(Q16*$Q$2)+(R16*$R$2)+(S16*$S$2)</f>
        <v>0</v>
      </c>
      <c r="U16" s="27">
        <f>IF($I16="Production",1,IF($I16="Development",0.25,0))</f>
        <v>0</v>
      </c>
      <c r="V16" s="27">
        <f>+T16*U16</f>
        <v>0</v>
      </c>
      <c r="W16" s="27">
        <f>IF(C16="High",$K$2,IF(C16="Medium",$N$2,$Q$2))</f>
        <v>5</v>
      </c>
      <c r="X16" s="43"/>
      <c r="Y16" s="178"/>
    </row>
    <row r="17" spans="1:25" s="159" customFormat="1" ht="75" customHeight="1" x14ac:dyDescent="0.2">
      <c r="A17" s="90" t="s">
        <v>223</v>
      </c>
      <c r="B17" s="42" t="s">
        <v>619</v>
      </c>
      <c r="C17" s="32" t="s">
        <v>55</v>
      </c>
      <c r="D17" s="40"/>
      <c r="E17" s="32"/>
      <c r="F17" s="72" t="s">
        <v>624</v>
      </c>
      <c r="G17" s="93"/>
      <c r="H17" s="13" t="s">
        <v>53</v>
      </c>
      <c r="I17" s="13" t="s">
        <v>53</v>
      </c>
      <c r="J17" s="13" t="s">
        <v>53</v>
      </c>
      <c r="K17" s="27">
        <f>COUNTIFS(C17:C17,"=High",H17:H17,"=YES-Fully meets")</f>
        <v>0</v>
      </c>
      <c r="L17" s="27">
        <f>COUNTIFS(C17:C17,"=High",H17:H17,"=YES-Partially meets")</f>
        <v>0</v>
      </c>
      <c r="M17" s="27">
        <f>COUNTIFS(C17:C17,"=High",H17:H17,"=NO-Does not meet")</f>
        <v>0</v>
      </c>
      <c r="N17" s="27">
        <f>COUNTIFS(C17:C17,"=Medium",H17:H17,"=YES-Fully meets")</f>
        <v>0</v>
      </c>
      <c r="O17" s="27">
        <f>COUNTIFS(C17:C17,"=Medium",H17:H17,"=YES-Partially meets")</f>
        <v>0</v>
      </c>
      <c r="P17" s="27">
        <f>COUNTIFS(C17:C17,"=Medium",H17:H17,"=NO-Does not meet")</f>
        <v>0</v>
      </c>
      <c r="Q17" s="27">
        <f>COUNTIFS(C17:C17,"=Low",H17:H17,"=YES-Fully meets")</f>
        <v>0</v>
      </c>
      <c r="R17" s="27">
        <f>COUNTIFS(C17:C17,"=Low",H17:H17,"=YES-Partially meets")</f>
        <v>0</v>
      </c>
      <c r="S17" s="27">
        <f>COUNTIFS(C17:C17,"=Low",H17:H17,"=NO-Does not meet")</f>
        <v>0</v>
      </c>
      <c r="T17" s="27">
        <f>+(K17*$K$2)+(L17*$L$2)+(M17*$M$2)+(N17*$N$2)+(O17*$O$2)+(P17*$P$2)+(Q17*$Q$2)+(R17*$R$2)+(S17*$S$2)</f>
        <v>0</v>
      </c>
      <c r="U17" s="27">
        <f>IF($I17="Production",1,IF($I17="Development",0.25,0))</f>
        <v>0</v>
      </c>
      <c r="V17" s="27">
        <f>+T17*U17</f>
        <v>0</v>
      </c>
      <c r="W17" s="27">
        <f>IF(C17="High",$K$2,IF(C17="Medium",$N$2,$Q$2))</f>
        <v>5</v>
      </c>
      <c r="X17" s="43"/>
      <c r="Y17" s="178"/>
    </row>
    <row r="18" spans="1:25" s="159" customFormat="1" ht="75" customHeight="1" x14ac:dyDescent="0.2">
      <c r="A18" s="90" t="s">
        <v>660</v>
      </c>
      <c r="B18" s="42" t="s">
        <v>619</v>
      </c>
      <c r="C18" s="32" t="s">
        <v>55</v>
      </c>
      <c r="D18" s="40"/>
      <c r="E18" s="32"/>
      <c r="F18" s="72" t="s">
        <v>625</v>
      </c>
      <c r="G18" s="93"/>
      <c r="H18" s="13" t="s">
        <v>53</v>
      </c>
      <c r="I18" s="13" t="s">
        <v>53</v>
      </c>
      <c r="J18" s="13" t="s">
        <v>53</v>
      </c>
      <c r="K18" s="27">
        <f t="shared" si="0"/>
        <v>0</v>
      </c>
      <c r="L18" s="27">
        <f t="shared" si="1"/>
        <v>0</v>
      </c>
      <c r="M18" s="27">
        <f t="shared" si="2"/>
        <v>0</v>
      </c>
      <c r="N18" s="27">
        <f t="shared" si="3"/>
        <v>0</v>
      </c>
      <c r="O18" s="27">
        <f t="shared" si="4"/>
        <v>0</v>
      </c>
      <c r="P18" s="27">
        <f t="shared" si="5"/>
        <v>0</v>
      </c>
      <c r="Q18" s="27">
        <f t="shared" si="6"/>
        <v>0</v>
      </c>
      <c r="R18" s="27">
        <f t="shared" si="7"/>
        <v>0</v>
      </c>
      <c r="S18" s="27">
        <f t="shared" si="8"/>
        <v>0</v>
      </c>
      <c r="T18" s="27">
        <f t="shared" si="9"/>
        <v>0</v>
      </c>
      <c r="U18" s="27">
        <f t="shared" si="10"/>
        <v>0</v>
      </c>
      <c r="V18" s="27">
        <f t="shared" si="11"/>
        <v>0</v>
      </c>
      <c r="W18" s="27">
        <f t="shared" si="12"/>
        <v>5</v>
      </c>
      <c r="X18" s="43"/>
      <c r="Y18" s="178"/>
    </row>
    <row r="19" spans="1:25" s="159" customFormat="1" ht="75" customHeight="1" x14ac:dyDescent="0.2">
      <c r="A19" s="90" t="s">
        <v>661</v>
      </c>
      <c r="B19" s="42" t="s">
        <v>619</v>
      </c>
      <c r="C19" s="32" t="s">
        <v>55</v>
      </c>
      <c r="D19" s="40"/>
      <c r="E19" s="32"/>
      <c r="F19" s="72" t="s">
        <v>626</v>
      </c>
      <c r="G19" s="93" t="s">
        <v>657</v>
      </c>
      <c r="H19" s="13" t="s">
        <v>53</v>
      </c>
      <c r="I19" s="13" t="s">
        <v>53</v>
      </c>
      <c r="J19" s="13" t="s">
        <v>53</v>
      </c>
      <c r="K19" s="27">
        <f>COUNTIFS(C19:C19,"=High",H19:H19,"=YES-Fully meets")</f>
        <v>0</v>
      </c>
      <c r="L19" s="27">
        <f>COUNTIFS(C19:C19,"=High",H19:H19,"=YES-Partially meets")</f>
        <v>0</v>
      </c>
      <c r="M19" s="27">
        <f>COUNTIFS(C19:C19,"=High",H19:H19,"=NO-Does not meet")</f>
        <v>0</v>
      </c>
      <c r="N19" s="27">
        <f>COUNTIFS(C19:C19,"=Medium",H19:H19,"=YES-Fully meets")</f>
        <v>0</v>
      </c>
      <c r="O19" s="27">
        <f>COUNTIFS(C19:C19,"=Medium",H19:H19,"=YES-Partially meets")</f>
        <v>0</v>
      </c>
      <c r="P19" s="27">
        <f>COUNTIFS(C19:C19,"=Medium",H19:H19,"=NO-Does not meet")</f>
        <v>0</v>
      </c>
      <c r="Q19" s="27">
        <f>COUNTIFS(C19:C19,"=Low",H19:H19,"=YES-Fully meets")</f>
        <v>0</v>
      </c>
      <c r="R19" s="27">
        <f>COUNTIFS(C19:C19,"=Low",H19:H19,"=YES-Partially meets")</f>
        <v>0</v>
      </c>
      <c r="S19" s="27">
        <f>COUNTIFS(C19:C19,"=Low",H19:H19,"=NO-Does not meet")</f>
        <v>0</v>
      </c>
      <c r="T19" s="27">
        <f>+(K19*$K$2)+(L19*$L$2)+(M19*$M$2)+(N19*$N$2)+(O19*$O$2)+(P19*$P$2)+(Q19*$Q$2)+(R19*$R$2)+(S19*$S$2)</f>
        <v>0</v>
      </c>
      <c r="U19" s="27">
        <f>IF($I19="Production",1,IF($I19="Development",0.25,0))</f>
        <v>0</v>
      </c>
      <c r="V19" s="27">
        <f>+T19*U19</f>
        <v>0</v>
      </c>
      <c r="W19" s="27">
        <f>IF(C19="High",$K$2,IF(C19="Medium",$N$2,$Q$2))</f>
        <v>5</v>
      </c>
      <c r="X19" s="43"/>
      <c r="Y19" s="178"/>
    </row>
    <row r="20" spans="1:25" s="159" customFormat="1" ht="75" customHeight="1" x14ac:dyDescent="0.2">
      <c r="A20" s="90" t="s">
        <v>662</v>
      </c>
      <c r="B20" s="42" t="s">
        <v>619</v>
      </c>
      <c r="C20" s="32" t="s">
        <v>55</v>
      </c>
      <c r="D20" s="40"/>
      <c r="E20" s="32"/>
      <c r="F20" s="72" t="s">
        <v>629</v>
      </c>
      <c r="G20" s="93"/>
      <c r="H20" s="13" t="s">
        <v>53</v>
      </c>
      <c r="I20" s="13" t="s">
        <v>53</v>
      </c>
      <c r="J20" s="13" t="s">
        <v>53</v>
      </c>
      <c r="K20" s="27">
        <f t="shared" si="0"/>
        <v>0</v>
      </c>
      <c r="L20" s="27">
        <f t="shared" si="1"/>
        <v>0</v>
      </c>
      <c r="M20" s="27">
        <f t="shared" si="2"/>
        <v>0</v>
      </c>
      <c r="N20" s="27">
        <f t="shared" si="3"/>
        <v>0</v>
      </c>
      <c r="O20" s="27">
        <f t="shared" si="4"/>
        <v>0</v>
      </c>
      <c r="P20" s="27">
        <f t="shared" si="5"/>
        <v>0</v>
      </c>
      <c r="Q20" s="27">
        <f t="shared" si="6"/>
        <v>0</v>
      </c>
      <c r="R20" s="27">
        <f t="shared" si="7"/>
        <v>0</v>
      </c>
      <c r="S20" s="27">
        <f t="shared" si="8"/>
        <v>0</v>
      </c>
      <c r="T20" s="27">
        <f t="shared" si="9"/>
        <v>0</v>
      </c>
      <c r="U20" s="27">
        <f t="shared" si="10"/>
        <v>0</v>
      </c>
      <c r="V20" s="27">
        <f t="shared" si="11"/>
        <v>0</v>
      </c>
      <c r="W20" s="27">
        <f t="shared" si="12"/>
        <v>5</v>
      </c>
      <c r="X20" s="43"/>
      <c r="Y20" s="178"/>
    </row>
    <row r="21" spans="1:25" s="159" customFormat="1" ht="75" customHeight="1" x14ac:dyDescent="0.2">
      <c r="A21" s="90" t="s">
        <v>663</v>
      </c>
      <c r="B21" s="42" t="s">
        <v>408</v>
      </c>
      <c r="C21" s="32" t="s">
        <v>55</v>
      </c>
      <c r="D21" s="40"/>
      <c r="E21" s="32"/>
      <c r="F21" s="72" t="s">
        <v>630</v>
      </c>
      <c r="G21" s="93" t="s">
        <v>658</v>
      </c>
      <c r="H21" s="13" t="s">
        <v>53</v>
      </c>
      <c r="I21" s="13" t="s">
        <v>53</v>
      </c>
      <c r="J21" s="13" t="s">
        <v>53</v>
      </c>
      <c r="K21" s="27">
        <f>COUNTIFS(C21:C21,"=High",H21:H21,"=YES-Fully meets")</f>
        <v>0</v>
      </c>
      <c r="L21" s="27">
        <f>COUNTIFS(C21:C21,"=High",H21:H21,"=YES-Partially meets")</f>
        <v>0</v>
      </c>
      <c r="M21" s="27">
        <f>COUNTIFS(C21:C21,"=High",H21:H21,"=NO-Does not meet")</f>
        <v>0</v>
      </c>
      <c r="N21" s="27">
        <f>COUNTIFS(C21:C21,"=Medium",H21:H21,"=YES-Fully meets")</f>
        <v>0</v>
      </c>
      <c r="O21" s="27">
        <f>COUNTIFS(C21:C21,"=Medium",H21:H21,"=YES-Partially meets")</f>
        <v>0</v>
      </c>
      <c r="P21" s="27">
        <f>COUNTIFS(C21:C21,"=Medium",H21:H21,"=NO-Does not meet")</f>
        <v>0</v>
      </c>
      <c r="Q21" s="27">
        <f>COUNTIFS(C21:C21,"=Low",H21:H21,"=YES-Fully meets")</f>
        <v>0</v>
      </c>
      <c r="R21" s="27">
        <f>COUNTIFS(C21:C21,"=Low",H21:H21,"=YES-Partially meets")</f>
        <v>0</v>
      </c>
      <c r="S21" s="27">
        <f>COUNTIFS(C21:C21,"=Low",H21:H21,"=NO-Does not meet")</f>
        <v>0</v>
      </c>
      <c r="T21" s="27">
        <f>+(K21*$K$2)+(L21*$L$2)+(M21*$M$2)+(N21*$N$2)+(O21*$O$2)+(P21*$P$2)+(Q21*$Q$2)+(R21*$R$2)+(S21*$S$2)</f>
        <v>0</v>
      </c>
      <c r="U21" s="27">
        <f>IF($I21="Production",1,IF($I21="Development",0.25,0))</f>
        <v>0</v>
      </c>
      <c r="V21" s="27">
        <f>+T21*U21</f>
        <v>0</v>
      </c>
      <c r="W21" s="27">
        <f>IF(C21="High",$K$2,IF(C21="Medium",$N$2,$Q$2))</f>
        <v>5</v>
      </c>
      <c r="X21" s="43"/>
      <c r="Y21" s="178"/>
    </row>
    <row r="22" spans="1:25" s="159" customFormat="1" ht="75" customHeight="1" x14ac:dyDescent="0.2">
      <c r="A22" s="90" t="s">
        <v>664</v>
      </c>
      <c r="B22" s="42" t="s">
        <v>631</v>
      </c>
      <c r="C22" s="32" t="s">
        <v>55</v>
      </c>
      <c r="D22" s="40"/>
      <c r="E22" s="32"/>
      <c r="F22" s="72" t="s">
        <v>632</v>
      </c>
      <c r="G22" s="93"/>
      <c r="H22" s="13" t="s">
        <v>53</v>
      </c>
      <c r="I22" s="13" t="s">
        <v>53</v>
      </c>
      <c r="J22" s="13" t="s">
        <v>53</v>
      </c>
      <c r="K22" s="27">
        <f t="shared" ref="K22:K26" si="26">COUNTIFS(C22:C22,"=High",H22:H22,"=YES-Fully meets")</f>
        <v>0</v>
      </c>
      <c r="L22" s="27">
        <f t="shared" ref="L22:L26" si="27">COUNTIFS(C22:C22,"=High",H22:H22,"=YES-Partially meets")</f>
        <v>0</v>
      </c>
      <c r="M22" s="27">
        <f t="shared" ref="M22:M26" si="28">COUNTIFS(C22:C22,"=High",H22:H22,"=NO-Does not meet")</f>
        <v>0</v>
      </c>
      <c r="N22" s="27">
        <f t="shared" ref="N22:N26" si="29">COUNTIFS(C22:C22,"=Medium",H22:H22,"=YES-Fully meets")</f>
        <v>0</v>
      </c>
      <c r="O22" s="27">
        <f t="shared" ref="O22:O26" si="30">COUNTIFS(C22:C22,"=Medium",H22:H22,"=YES-Partially meets")</f>
        <v>0</v>
      </c>
      <c r="P22" s="27">
        <f t="shared" ref="P22:P26" si="31">COUNTIFS(C22:C22,"=Medium",H22:H22,"=NO-Does not meet")</f>
        <v>0</v>
      </c>
      <c r="Q22" s="27">
        <f t="shared" ref="Q22:Q26" si="32">COUNTIFS(C22:C22,"=Low",H22:H22,"=YES-Fully meets")</f>
        <v>0</v>
      </c>
      <c r="R22" s="27">
        <f t="shared" ref="R22:R26" si="33">COUNTIFS(C22:C22,"=Low",H22:H22,"=YES-Partially meets")</f>
        <v>0</v>
      </c>
      <c r="S22" s="27">
        <f t="shared" ref="S22:S26" si="34">COUNTIFS(C22:C22,"=Low",H22:H22,"=NO-Does not meet")</f>
        <v>0</v>
      </c>
      <c r="T22" s="27">
        <f t="shared" ref="T22:T26" si="35">+(K22*$K$2)+(L22*$L$2)+(M22*$M$2)+(N22*$N$2)+(O22*$O$2)+(P22*$P$2)+(Q22*$Q$2)+(R22*$R$2)+(S22*$S$2)</f>
        <v>0</v>
      </c>
      <c r="U22" s="27">
        <f t="shared" ref="U22:U26" si="36">IF($I22="Production",1,IF($I22="Development",0.25,0))</f>
        <v>0</v>
      </c>
      <c r="V22" s="27">
        <f t="shared" ref="V22:V26" si="37">+T22*U22</f>
        <v>0</v>
      </c>
      <c r="W22" s="27">
        <f t="shared" ref="W22:W26" si="38">IF(C22="High",$K$2,IF(C22="Medium",$N$2,$Q$2))</f>
        <v>5</v>
      </c>
      <c r="X22" s="43"/>
      <c r="Y22" s="179"/>
    </row>
    <row r="23" spans="1:25" s="159" customFormat="1" ht="75" customHeight="1" x14ac:dyDescent="0.2">
      <c r="A23" s="90" t="s">
        <v>665</v>
      </c>
      <c r="B23" s="42" t="s">
        <v>631</v>
      </c>
      <c r="C23" s="32" t="s">
        <v>55</v>
      </c>
      <c r="D23" s="40"/>
      <c r="E23" s="32"/>
      <c r="F23" s="72" t="s">
        <v>633</v>
      </c>
      <c r="G23" s="93" t="s">
        <v>634</v>
      </c>
      <c r="H23" s="13" t="s">
        <v>53</v>
      </c>
      <c r="I23" s="13" t="s">
        <v>53</v>
      </c>
      <c r="J23" s="13" t="s">
        <v>53</v>
      </c>
      <c r="K23" s="27">
        <f t="shared" si="26"/>
        <v>0</v>
      </c>
      <c r="L23" s="27">
        <f t="shared" si="27"/>
        <v>0</v>
      </c>
      <c r="M23" s="27">
        <f t="shared" si="28"/>
        <v>0</v>
      </c>
      <c r="N23" s="27">
        <f t="shared" si="29"/>
        <v>0</v>
      </c>
      <c r="O23" s="27">
        <f t="shared" si="30"/>
        <v>0</v>
      </c>
      <c r="P23" s="27">
        <f t="shared" si="31"/>
        <v>0</v>
      </c>
      <c r="Q23" s="27">
        <f t="shared" si="32"/>
        <v>0</v>
      </c>
      <c r="R23" s="27">
        <f t="shared" si="33"/>
        <v>0</v>
      </c>
      <c r="S23" s="27">
        <f t="shared" si="34"/>
        <v>0</v>
      </c>
      <c r="T23" s="27">
        <f t="shared" si="35"/>
        <v>0</v>
      </c>
      <c r="U23" s="27">
        <f t="shared" si="36"/>
        <v>0</v>
      </c>
      <c r="V23" s="27">
        <f t="shared" si="37"/>
        <v>0</v>
      </c>
      <c r="W23" s="27">
        <f t="shared" si="38"/>
        <v>5</v>
      </c>
      <c r="X23" s="43"/>
      <c r="Y23" s="179"/>
    </row>
    <row r="24" spans="1:25" s="159" customFormat="1" ht="75" customHeight="1" x14ac:dyDescent="0.2">
      <c r="A24" s="90" t="s">
        <v>666</v>
      </c>
      <c r="B24" s="42" t="s">
        <v>631</v>
      </c>
      <c r="C24" s="32" t="s">
        <v>55</v>
      </c>
      <c r="D24" s="40"/>
      <c r="E24" s="32"/>
      <c r="F24" s="72" t="s">
        <v>635</v>
      </c>
      <c r="G24" s="93"/>
      <c r="H24" s="13" t="s">
        <v>53</v>
      </c>
      <c r="I24" s="13" t="s">
        <v>53</v>
      </c>
      <c r="J24" s="13" t="s">
        <v>53</v>
      </c>
      <c r="K24" s="27">
        <f t="shared" si="26"/>
        <v>0</v>
      </c>
      <c r="L24" s="27">
        <f t="shared" si="27"/>
        <v>0</v>
      </c>
      <c r="M24" s="27">
        <f t="shared" si="28"/>
        <v>0</v>
      </c>
      <c r="N24" s="27">
        <f t="shared" si="29"/>
        <v>0</v>
      </c>
      <c r="O24" s="27">
        <f t="shared" si="30"/>
        <v>0</v>
      </c>
      <c r="P24" s="27">
        <f t="shared" si="31"/>
        <v>0</v>
      </c>
      <c r="Q24" s="27">
        <f t="shared" si="32"/>
        <v>0</v>
      </c>
      <c r="R24" s="27">
        <f t="shared" si="33"/>
        <v>0</v>
      </c>
      <c r="S24" s="27">
        <f t="shared" si="34"/>
        <v>0</v>
      </c>
      <c r="T24" s="27">
        <f t="shared" si="35"/>
        <v>0</v>
      </c>
      <c r="U24" s="27">
        <f t="shared" si="36"/>
        <v>0</v>
      </c>
      <c r="V24" s="27">
        <f t="shared" si="37"/>
        <v>0</v>
      </c>
      <c r="W24" s="27">
        <f t="shared" si="38"/>
        <v>5</v>
      </c>
      <c r="X24" s="43"/>
      <c r="Y24" s="179"/>
    </row>
    <row r="25" spans="1:25" s="159" customFormat="1" ht="75" customHeight="1" x14ac:dyDescent="0.2">
      <c r="A25" s="90" t="s">
        <v>667</v>
      </c>
      <c r="B25" s="42" t="s">
        <v>631</v>
      </c>
      <c r="C25" s="32" t="s">
        <v>55</v>
      </c>
      <c r="D25" s="40"/>
      <c r="E25" s="32"/>
      <c r="F25" s="72" t="s">
        <v>636</v>
      </c>
      <c r="G25" s="93"/>
      <c r="H25" s="13" t="s">
        <v>53</v>
      </c>
      <c r="I25" s="13" t="s">
        <v>53</v>
      </c>
      <c r="J25" s="13" t="s">
        <v>53</v>
      </c>
      <c r="K25" s="27">
        <f t="shared" ref="K25" si="39">COUNTIFS(C25:C25,"=High",H25:H25,"=YES-Fully meets")</f>
        <v>0</v>
      </c>
      <c r="L25" s="27">
        <f t="shared" ref="L25" si="40">COUNTIFS(C25:C25,"=High",H25:H25,"=YES-Partially meets")</f>
        <v>0</v>
      </c>
      <c r="M25" s="27">
        <f t="shared" ref="M25" si="41">COUNTIFS(C25:C25,"=High",H25:H25,"=NO-Does not meet")</f>
        <v>0</v>
      </c>
      <c r="N25" s="27">
        <f t="shared" ref="N25" si="42">COUNTIFS(C25:C25,"=Medium",H25:H25,"=YES-Fully meets")</f>
        <v>0</v>
      </c>
      <c r="O25" s="27">
        <f t="shared" ref="O25" si="43">COUNTIFS(C25:C25,"=Medium",H25:H25,"=YES-Partially meets")</f>
        <v>0</v>
      </c>
      <c r="P25" s="27">
        <f t="shared" ref="P25" si="44">COUNTIFS(C25:C25,"=Medium",H25:H25,"=NO-Does not meet")</f>
        <v>0</v>
      </c>
      <c r="Q25" s="27">
        <f t="shared" ref="Q25" si="45">COUNTIFS(C25:C25,"=Low",H25:H25,"=YES-Fully meets")</f>
        <v>0</v>
      </c>
      <c r="R25" s="27">
        <f t="shared" ref="R25" si="46">COUNTIFS(C25:C25,"=Low",H25:H25,"=YES-Partially meets")</f>
        <v>0</v>
      </c>
      <c r="S25" s="27">
        <f t="shared" ref="S25" si="47">COUNTIFS(C25:C25,"=Low",H25:H25,"=NO-Does not meet")</f>
        <v>0</v>
      </c>
      <c r="T25" s="27">
        <f t="shared" ref="T25" si="48">+(K25*$K$2)+(L25*$L$2)+(M25*$M$2)+(N25*$N$2)+(O25*$O$2)+(P25*$P$2)+(Q25*$Q$2)+(R25*$R$2)+(S25*$S$2)</f>
        <v>0</v>
      </c>
      <c r="U25" s="27">
        <f t="shared" si="36"/>
        <v>0</v>
      </c>
      <c r="V25" s="27">
        <f t="shared" ref="V25" si="49">+T25*U25</f>
        <v>0</v>
      </c>
      <c r="W25" s="27">
        <f t="shared" ref="W25" si="50">IF(C25="High",$K$2,IF(C25="Medium",$N$2,$Q$2))</f>
        <v>5</v>
      </c>
      <c r="X25" s="43"/>
      <c r="Y25" s="179"/>
    </row>
    <row r="26" spans="1:25" s="159" customFormat="1" ht="75" customHeight="1" x14ac:dyDescent="0.2">
      <c r="A26" s="90" t="s">
        <v>668</v>
      </c>
      <c r="B26" s="42" t="s">
        <v>631</v>
      </c>
      <c r="C26" s="32" t="s">
        <v>55</v>
      </c>
      <c r="D26" s="40"/>
      <c r="E26" s="32"/>
      <c r="F26" s="72" t="s">
        <v>637</v>
      </c>
      <c r="G26" s="93"/>
      <c r="H26" s="13" t="s">
        <v>53</v>
      </c>
      <c r="I26" s="13" t="s">
        <v>53</v>
      </c>
      <c r="J26" s="13" t="s">
        <v>53</v>
      </c>
      <c r="K26" s="27">
        <f t="shared" si="26"/>
        <v>0</v>
      </c>
      <c r="L26" s="27">
        <f t="shared" si="27"/>
        <v>0</v>
      </c>
      <c r="M26" s="27">
        <f t="shared" si="28"/>
        <v>0</v>
      </c>
      <c r="N26" s="27">
        <f t="shared" si="29"/>
        <v>0</v>
      </c>
      <c r="O26" s="27">
        <f t="shared" si="30"/>
        <v>0</v>
      </c>
      <c r="P26" s="27">
        <f t="shared" si="31"/>
        <v>0</v>
      </c>
      <c r="Q26" s="27">
        <f t="shared" si="32"/>
        <v>0</v>
      </c>
      <c r="R26" s="27">
        <f t="shared" si="33"/>
        <v>0</v>
      </c>
      <c r="S26" s="27">
        <f t="shared" si="34"/>
        <v>0</v>
      </c>
      <c r="T26" s="27">
        <f t="shared" si="35"/>
        <v>0</v>
      </c>
      <c r="U26" s="27">
        <f t="shared" si="36"/>
        <v>0</v>
      </c>
      <c r="V26" s="27">
        <f t="shared" si="37"/>
        <v>0</v>
      </c>
      <c r="W26" s="27">
        <f t="shared" si="38"/>
        <v>5</v>
      </c>
      <c r="X26" s="43"/>
      <c r="Y26" s="179"/>
    </row>
    <row r="27" spans="1:25" s="159" customFormat="1" ht="75" customHeight="1" x14ac:dyDescent="0.2">
      <c r="A27" s="90" t="s">
        <v>669</v>
      </c>
      <c r="B27" s="42" t="s">
        <v>226</v>
      </c>
      <c r="C27" s="32" t="s">
        <v>55</v>
      </c>
      <c r="D27" s="40"/>
      <c r="E27" s="32"/>
      <c r="F27" s="72" t="s">
        <v>638</v>
      </c>
      <c r="G27" s="93"/>
      <c r="H27" s="13" t="s">
        <v>53</v>
      </c>
      <c r="I27" s="13" t="s">
        <v>53</v>
      </c>
      <c r="J27" s="13" t="s">
        <v>53</v>
      </c>
      <c r="K27" s="27">
        <f t="shared" si="0"/>
        <v>0</v>
      </c>
      <c r="L27" s="27">
        <f t="shared" si="1"/>
        <v>0</v>
      </c>
      <c r="M27" s="27">
        <f t="shared" si="2"/>
        <v>0</v>
      </c>
      <c r="N27" s="27">
        <f t="shared" si="3"/>
        <v>0</v>
      </c>
      <c r="O27" s="27">
        <f t="shared" si="4"/>
        <v>0</v>
      </c>
      <c r="P27" s="27">
        <f t="shared" si="5"/>
        <v>0</v>
      </c>
      <c r="Q27" s="27">
        <f t="shared" si="6"/>
        <v>0</v>
      </c>
      <c r="R27" s="27">
        <f t="shared" si="7"/>
        <v>0</v>
      </c>
      <c r="S27" s="27">
        <f t="shared" si="8"/>
        <v>0</v>
      </c>
      <c r="T27" s="27">
        <f t="shared" si="9"/>
        <v>0</v>
      </c>
      <c r="U27" s="27">
        <f t="shared" si="10"/>
        <v>0</v>
      </c>
      <c r="V27" s="27">
        <f t="shared" si="11"/>
        <v>0</v>
      </c>
      <c r="W27" s="27">
        <f t="shared" si="12"/>
        <v>5</v>
      </c>
      <c r="X27" s="43"/>
      <c r="Y27" s="178"/>
    </row>
    <row r="28" spans="1:25" s="159" customFormat="1" ht="75" customHeight="1" x14ac:dyDescent="0.2">
      <c r="A28" s="90" t="s">
        <v>224</v>
      </c>
      <c r="B28" s="42" t="s">
        <v>240</v>
      </c>
      <c r="C28" s="32" t="s">
        <v>55</v>
      </c>
      <c r="D28" s="40">
        <v>1.1000000000000001</v>
      </c>
      <c r="E28" s="32" t="s">
        <v>241</v>
      </c>
      <c r="F28" s="72" t="s">
        <v>242</v>
      </c>
      <c r="G28" s="93"/>
      <c r="H28" s="13" t="s">
        <v>53</v>
      </c>
      <c r="I28" s="13" t="s">
        <v>53</v>
      </c>
      <c r="J28" s="13" t="s">
        <v>53</v>
      </c>
      <c r="K28" s="27">
        <f t="shared" ref="K28:K48" si="51">COUNTIFS(C28:C28,"=High",H28:H28,"=YES-Fully meets")</f>
        <v>0</v>
      </c>
      <c r="L28" s="27">
        <f t="shared" ref="L28:L48" si="52">COUNTIFS(C28:C28,"=High",H28:H28,"=YES-Partially meets")</f>
        <v>0</v>
      </c>
      <c r="M28" s="27">
        <f t="shared" ref="M28:M48" si="53">COUNTIFS(C28:C28,"=High",H28:H28,"=NO-Does not meet")</f>
        <v>0</v>
      </c>
      <c r="N28" s="27">
        <f t="shared" ref="N28:N48" si="54">COUNTIFS(C28:C28,"=Medium",H28:H28,"=YES-Fully meets")</f>
        <v>0</v>
      </c>
      <c r="O28" s="27">
        <f t="shared" ref="O28:O48" si="55">COUNTIFS(C28:C28,"=Medium",H28:H28,"=YES-Partially meets")</f>
        <v>0</v>
      </c>
      <c r="P28" s="27">
        <f t="shared" ref="P28:P48" si="56">COUNTIFS(C28:C28,"=Medium",H28:H28,"=NO-Does not meet")</f>
        <v>0</v>
      </c>
      <c r="Q28" s="27">
        <f t="shared" ref="Q28:Q48" si="57">COUNTIFS(C28:C28,"=Low",H28:H28,"=YES-Fully meets")</f>
        <v>0</v>
      </c>
      <c r="R28" s="27">
        <f t="shared" ref="R28:R48" si="58">COUNTIFS(C28:C28,"=Low",H28:H28,"=YES-Partially meets")</f>
        <v>0</v>
      </c>
      <c r="S28" s="27">
        <f t="shared" ref="S28:S48" si="59">COUNTIFS(C28:C28,"=Low",H28:H28,"=NO-Does not meet")</f>
        <v>0</v>
      </c>
      <c r="T28" s="27">
        <f t="shared" ref="T28:T48" si="60">+(K28*$K$2)+(L28*$L$2)+(M28*$M$2)+(N28*$N$2)+(O28*$O$2)+(P28*$P$2)+(Q28*$Q$2)+(R28*$R$2)+(S28*$S$2)</f>
        <v>0</v>
      </c>
      <c r="U28" s="27">
        <f t="shared" ref="U28:U48" si="61">IF($I28="Production",1,IF($I28="Development",0.25,0))</f>
        <v>0</v>
      </c>
      <c r="V28" s="27">
        <f t="shared" ref="V28:V48" si="62">+T28*U28</f>
        <v>0</v>
      </c>
      <c r="W28" s="27">
        <f t="shared" ref="W28:W43" si="63">IF(C28="High",$K$2,IF(C28="Medium",$N$2,$Q$2))</f>
        <v>5</v>
      </c>
      <c r="X28" s="43"/>
      <c r="Y28" s="178"/>
    </row>
    <row r="29" spans="1:25" s="159" customFormat="1" ht="75" customHeight="1" x14ac:dyDescent="0.2">
      <c r="A29" s="90" t="s">
        <v>670</v>
      </c>
      <c r="B29" s="42" t="s">
        <v>240</v>
      </c>
      <c r="C29" s="32" t="s">
        <v>55</v>
      </c>
      <c r="D29" s="40"/>
      <c r="E29" s="32"/>
      <c r="F29" s="72" t="s">
        <v>244</v>
      </c>
      <c r="G29" s="93"/>
      <c r="H29" s="13" t="s">
        <v>53</v>
      </c>
      <c r="I29" s="13" t="s">
        <v>53</v>
      </c>
      <c r="J29" s="13" t="s">
        <v>53</v>
      </c>
      <c r="K29" s="27">
        <f t="shared" si="51"/>
        <v>0</v>
      </c>
      <c r="L29" s="27">
        <f t="shared" si="52"/>
        <v>0</v>
      </c>
      <c r="M29" s="27">
        <f t="shared" si="53"/>
        <v>0</v>
      </c>
      <c r="N29" s="27">
        <f t="shared" si="54"/>
        <v>0</v>
      </c>
      <c r="O29" s="27">
        <f t="shared" si="55"/>
        <v>0</v>
      </c>
      <c r="P29" s="27">
        <f t="shared" si="56"/>
        <v>0</v>
      </c>
      <c r="Q29" s="27">
        <f t="shared" si="57"/>
        <v>0</v>
      </c>
      <c r="R29" s="27">
        <f t="shared" si="58"/>
        <v>0</v>
      </c>
      <c r="S29" s="27">
        <f t="shared" si="59"/>
        <v>0</v>
      </c>
      <c r="T29" s="27">
        <f t="shared" si="60"/>
        <v>0</v>
      </c>
      <c r="U29" s="27">
        <f t="shared" si="61"/>
        <v>0</v>
      </c>
      <c r="V29" s="27">
        <f t="shared" si="62"/>
        <v>0</v>
      </c>
      <c r="W29" s="27">
        <f t="shared" si="63"/>
        <v>5</v>
      </c>
      <c r="X29" s="43"/>
      <c r="Y29" s="178"/>
    </row>
    <row r="30" spans="1:25" s="159" customFormat="1" ht="75" customHeight="1" x14ac:dyDescent="0.2">
      <c r="A30" s="90" t="s">
        <v>671</v>
      </c>
      <c r="B30" s="42" t="s">
        <v>240</v>
      </c>
      <c r="C30" s="32" t="s">
        <v>55</v>
      </c>
      <c r="D30" s="40"/>
      <c r="E30" s="32"/>
      <c r="F30" s="72" t="s">
        <v>246</v>
      </c>
      <c r="G30" s="93"/>
      <c r="H30" s="13" t="s">
        <v>53</v>
      </c>
      <c r="I30" s="13" t="s">
        <v>53</v>
      </c>
      <c r="J30" s="13" t="s">
        <v>53</v>
      </c>
      <c r="K30" s="27">
        <f t="shared" si="51"/>
        <v>0</v>
      </c>
      <c r="L30" s="27">
        <f t="shared" si="52"/>
        <v>0</v>
      </c>
      <c r="M30" s="27">
        <f t="shared" si="53"/>
        <v>0</v>
      </c>
      <c r="N30" s="27">
        <f t="shared" si="54"/>
        <v>0</v>
      </c>
      <c r="O30" s="27">
        <f t="shared" si="55"/>
        <v>0</v>
      </c>
      <c r="P30" s="27">
        <f t="shared" si="56"/>
        <v>0</v>
      </c>
      <c r="Q30" s="27">
        <f t="shared" si="57"/>
        <v>0</v>
      </c>
      <c r="R30" s="27">
        <f t="shared" si="58"/>
        <v>0</v>
      </c>
      <c r="S30" s="27">
        <f t="shared" si="59"/>
        <v>0</v>
      </c>
      <c r="T30" s="27">
        <f t="shared" si="60"/>
        <v>0</v>
      </c>
      <c r="U30" s="27">
        <f t="shared" si="61"/>
        <v>0</v>
      </c>
      <c r="V30" s="27">
        <f t="shared" si="62"/>
        <v>0</v>
      </c>
      <c r="W30" s="27">
        <f t="shared" si="63"/>
        <v>5</v>
      </c>
      <c r="X30" s="43"/>
      <c r="Y30" s="178"/>
    </row>
    <row r="31" spans="1:25" s="159" customFormat="1" ht="75" customHeight="1" x14ac:dyDescent="0.2">
      <c r="A31" s="90" t="s">
        <v>672</v>
      </c>
      <c r="B31" s="42" t="s">
        <v>240</v>
      </c>
      <c r="C31" s="32" t="s">
        <v>55</v>
      </c>
      <c r="D31" s="40"/>
      <c r="E31" s="32"/>
      <c r="F31" s="72" t="s">
        <v>248</v>
      </c>
      <c r="G31" s="93"/>
      <c r="H31" s="13" t="s">
        <v>53</v>
      </c>
      <c r="I31" s="13" t="s">
        <v>53</v>
      </c>
      <c r="J31" s="13" t="s">
        <v>53</v>
      </c>
      <c r="K31" s="27">
        <f t="shared" si="51"/>
        <v>0</v>
      </c>
      <c r="L31" s="27">
        <f t="shared" si="52"/>
        <v>0</v>
      </c>
      <c r="M31" s="27">
        <f t="shared" si="53"/>
        <v>0</v>
      </c>
      <c r="N31" s="27">
        <f t="shared" si="54"/>
        <v>0</v>
      </c>
      <c r="O31" s="27">
        <f t="shared" si="55"/>
        <v>0</v>
      </c>
      <c r="P31" s="27">
        <f t="shared" si="56"/>
        <v>0</v>
      </c>
      <c r="Q31" s="27">
        <f t="shared" si="57"/>
        <v>0</v>
      </c>
      <c r="R31" s="27">
        <f t="shared" si="58"/>
        <v>0</v>
      </c>
      <c r="S31" s="27">
        <f t="shared" si="59"/>
        <v>0</v>
      </c>
      <c r="T31" s="27">
        <f t="shared" si="60"/>
        <v>0</v>
      </c>
      <c r="U31" s="27">
        <f t="shared" si="61"/>
        <v>0</v>
      </c>
      <c r="V31" s="27">
        <f t="shared" si="62"/>
        <v>0</v>
      </c>
      <c r="W31" s="27">
        <f t="shared" si="63"/>
        <v>5</v>
      </c>
      <c r="X31" s="43"/>
      <c r="Y31" s="178"/>
    </row>
    <row r="32" spans="1:25" s="159" customFormat="1" ht="75" customHeight="1" x14ac:dyDescent="0.2">
      <c r="A32" s="90" t="s">
        <v>673</v>
      </c>
      <c r="B32" s="42" t="s">
        <v>240</v>
      </c>
      <c r="C32" s="32" t="s">
        <v>55</v>
      </c>
      <c r="D32" s="40"/>
      <c r="E32" s="32"/>
      <c r="F32" s="72" t="s">
        <v>250</v>
      </c>
      <c r="G32" s="93"/>
      <c r="H32" s="13" t="s">
        <v>53</v>
      </c>
      <c r="I32" s="13" t="s">
        <v>53</v>
      </c>
      <c r="J32" s="13" t="s">
        <v>53</v>
      </c>
      <c r="K32" s="27">
        <f t="shared" si="51"/>
        <v>0</v>
      </c>
      <c r="L32" s="27">
        <f t="shared" si="52"/>
        <v>0</v>
      </c>
      <c r="M32" s="27">
        <f t="shared" si="53"/>
        <v>0</v>
      </c>
      <c r="N32" s="27">
        <f t="shared" si="54"/>
        <v>0</v>
      </c>
      <c r="O32" s="27">
        <f t="shared" si="55"/>
        <v>0</v>
      </c>
      <c r="P32" s="27">
        <f t="shared" si="56"/>
        <v>0</v>
      </c>
      <c r="Q32" s="27">
        <f t="shared" si="57"/>
        <v>0</v>
      </c>
      <c r="R32" s="27">
        <f t="shared" si="58"/>
        <v>0</v>
      </c>
      <c r="S32" s="27">
        <f t="shared" si="59"/>
        <v>0</v>
      </c>
      <c r="T32" s="27">
        <f t="shared" si="60"/>
        <v>0</v>
      </c>
      <c r="U32" s="27">
        <f t="shared" si="61"/>
        <v>0</v>
      </c>
      <c r="V32" s="27">
        <f t="shared" si="62"/>
        <v>0</v>
      </c>
      <c r="W32" s="27">
        <f t="shared" si="63"/>
        <v>5</v>
      </c>
      <c r="X32" s="43"/>
      <c r="Y32" s="178"/>
    </row>
    <row r="33" spans="1:25" s="159" customFormat="1" ht="75" customHeight="1" x14ac:dyDescent="0.2">
      <c r="A33" s="90" t="s">
        <v>674</v>
      </c>
      <c r="B33" s="42" t="s">
        <v>240</v>
      </c>
      <c r="C33" s="32" t="s">
        <v>55</v>
      </c>
      <c r="D33" s="40"/>
      <c r="E33" s="32"/>
      <c r="F33" s="72" t="s">
        <v>252</v>
      </c>
      <c r="G33" s="93"/>
      <c r="H33" s="13" t="s">
        <v>53</v>
      </c>
      <c r="I33" s="13" t="s">
        <v>53</v>
      </c>
      <c r="J33" s="13" t="s">
        <v>53</v>
      </c>
      <c r="K33" s="27">
        <f t="shared" ref="K33:K35" si="64">COUNTIFS(C33:C33,"=High",H33:H33,"=YES-Fully meets")</f>
        <v>0</v>
      </c>
      <c r="L33" s="27">
        <f t="shared" ref="L33:L35" si="65">COUNTIFS(C33:C33,"=High",H33:H33,"=YES-Partially meets")</f>
        <v>0</v>
      </c>
      <c r="M33" s="27">
        <f t="shared" ref="M33:M35" si="66">COUNTIFS(C33:C33,"=High",H33:H33,"=NO-Does not meet")</f>
        <v>0</v>
      </c>
      <c r="N33" s="27">
        <f t="shared" ref="N33:N35" si="67">COUNTIFS(C33:C33,"=Medium",H33:H33,"=YES-Fully meets")</f>
        <v>0</v>
      </c>
      <c r="O33" s="27">
        <f t="shared" ref="O33:O35" si="68">COUNTIFS(C33:C33,"=Medium",H33:H33,"=YES-Partially meets")</f>
        <v>0</v>
      </c>
      <c r="P33" s="27">
        <f t="shared" ref="P33:P35" si="69">COUNTIFS(C33:C33,"=Medium",H33:H33,"=NO-Does not meet")</f>
        <v>0</v>
      </c>
      <c r="Q33" s="27">
        <f t="shared" ref="Q33:Q35" si="70">COUNTIFS(C33:C33,"=Low",H33:H33,"=YES-Fully meets")</f>
        <v>0</v>
      </c>
      <c r="R33" s="27">
        <f t="shared" ref="R33:R35" si="71">COUNTIFS(C33:C33,"=Low",H33:H33,"=YES-Partially meets")</f>
        <v>0</v>
      </c>
      <c r="S33" s="27">
        <f t="shared" ref="S33:S35" si="72">COUNTIFS(C33:C33,"=Low",H33:H33,"=NO-Does not meet")</f>
        <v>0</v>
      </c>
      <c r="T33" s="27">
        <f t="shared" ref="T33:T35" si="73">+(K33*$K$2)+(L33*$L$2)+(M33*$M$2)+(N33*$N$2)+(O33*$O$2)+(P33*$P$2)+(Q33*$Q$2)+(R33*$R$2)+(S33*$S$2)</f>
        <v>0</v>
      </c>
      <c r="U33" s="27">
        <f t="shared" si="61"/>
        <v>0</v>
      </c>
      <c r="V33" s="27">
        <f t="shared" ref="V33:V35" si="74">+T33*U33</f>
        <v>0</v>
      </c>
      <c r="W33" s="27">
        <f t="shared" ref="W33:W35" si="75">IF(C33="High",$K$2,IF(C33="Medium",$N$2,$Q$2))</f>
        <v>5</v>
      </c>
      <c r="X33" s="43"/>
      <c r="Y33" s="178"/>
    </row>
    <row r="34" spans="1:25" s="159" customFormat="1" ht="75" customHeight="1" x14ac:dyDescent="0.2">
      <c r="A34" s="90" t="s">
        <v>675</v>
      </c>
      <c r="B34" s="42" t="s">
        <v>240</v>
      </c>
      <c r="C34" s="32" t="s">
        <v>55</v>
      </c>
      <c r="D34" s="40"/>
      <c r="E34" s="32"/>
      <c r="F34" s="72" t="s">
        <v>639</v>
      </c>
      <c r="G34" s="93"/>
      <c r="H34" s="13" t="s">
        <v>53</v>
      </c>
      <c r="I34" s="13" t="s">
        <v>53</v>
      </c>
      <c r="J34" s="13" t="s">
        <v>53</v>
      </c>
      <c r="K34" s="27">
        <f t="shared" si="64"/>
        <v>0</v>
      </c>
      <c r="L34" s="27">
        <f t="shared" si="65"/>
        <v>0</v>
      </c>
      <c r="M34" s="27">
        <f t="shared" si="66"/>
        <v>0</v>
      </c>
      <c r="N34" s="27">
        <f t="shared" si="67"/>
        <v>0</v>
      </c>
      <c r="O34" s="27">
        <f t="shared" si="68"/>
        <v>0</v>
      </c>
      <c r="P34" s="27">
        <f t="shared" si="69"/>
        <v>0</v>
      </c>
      <c r="Q34" s="27">
        <f t="shared" si="70"/>
        <v>0</v>
      </c>
      <c r="R34" s="27">
        <f t="shared" si="71"/>
        <v>0</v>
      </c>
      <c r="S34" s="27">
        <f t="shared" si="72"/>
        <v>0</v>
      </c>
      <c r="T34" s="27">
        <f t="shared" si="73"/>
        <v>0</v>
      </c>
      <c r="U34" s="27">
        <f t="shared" si="61"/>
        <v>0</v>
      </c>
      <c r="V34" s="27">
        <f t="shared" si="74"/>
        <v>0</v>
      </c>
      <c r="W34" s="27">
        <f t="shared" si="75"/>
        <v>5</v>
      </c>
      <c r="X34" s="43"/>
      <c r="Y34" s="178"/>
    </row>
    <row r="35" spans="1:25" s="159" customFormat="1" ht="75" customHeight="1" x14ac:dyDescent="0.2">
      <c r="A35" s="90" t="s">
        <v>676</v>
      </c>
      <c r="B35" s="42" t="s">
        <v>240</v>
      </c>
      <c r="C35" s="32" t="s">
        <v>49</v>
      </c>
      <c r="D35" s="40"/>
      <c r="E35" s="32"/>
      <c r="F35" s="72" t="s">
        <v>640</v>
      </c>
      <c r="G35" s="93"/>
      <c r="H35" s="13" t="s">
        <v>53</v>
      </c>
      <c r="I35" s="13" t="s">
        <v>53</v>
      </c>
      <c r="J35" s="13" t="s">
        <v>53</v>
      </c>
      <c r="K35" s="27">
        <f t="shared" si="64"/>
        <v>0</v>
      </c>
      <c r="L35" s="27">
        <f t="shared" si="65"/>
        <v>0</v>
      </c>
      <c r="M35" s="27">
        <f t="shared" si="66"/>
        <v>0</v>
      </c>
      <c r="N35" s="27">
        <f t="shared" si="67"/>
        <v>0</v>
      </c>
      <c r="O35" s="27">
        <f t="shared" si="68"/>
        <v>0</v>
      </c>
      <c r="P35" s="27">
        <f t="shared" si="69"/>
        <v>0</v>
      </c>
      <c r="Q35" s="27">
        <f t="shared" si="70"/>
        <v>0</v>
      </c>
      <c r="R35" s="27">
        <f t="shared" si="71"/>
        <v>0</v>
      </c>
      <c r="S35" s="27">
        <f t="shared" si="72"/>
        <v>0</v>
      </c>
      <c r="T35" s="27">
        <f t="shared" si="73"/>
        <v>0</v>
      </c>
      <c r="U35" s="27">
        <f t="shared" si="61"/>
        <v>0</v>
      </c>
      <c r="V35" s="27">
        <f t="shared" si="74"/>
        <v>0</v>
      </c>
      <c r="W35" s="27">
        <f t="shared" si="75"/>
        <v>3</v>
      </c>
      <c r="X35" s="43"/>
      <c r="Y35" s="178"/>
    </row>
    <row r="36" spans="1:25" s="159" customFormat="1" ht="75" customHeight="1" x14ac:dyDescent="0.2">
      <c r="A36" s="90" t="s">
        <v>677</v>
      </c>
      <c r="B36" s="42" t="s">
        <v>240</v>
      </c>
      <c r="C36" s="32" t="s">
        <v>49</v>
      </c>
      <c r="D36" s="40"/>
      <c r="E36" s="32"/>
      <c r="F36" s="72" t="s">
        <v>256</v>
      </c>
      <c r="G36" s="93"/>
      <c r="H36" s="13" t="s">
        <v>53</v>
      </c>
      <c r="I36" s="13" t="s">
        <v>53</v>
      </c>
      <c r="J36" s="13" t="s">
        <v>53</v>
      </c>
      <c r="K36" s="27">
        <f t="shared" si="51"/>
        <v>0</v>
      </c>
      <c r="L36" s="27">
        <f t="shared" si="52"/>
        <v>0</v>
      </c>
      <c r="M36" s="27">
        <f t="shared" si="53"/>
        <v>0</v>
      </c>
      <c r="N36" s="27">
        <f t="shared" si="54"/>
        <v>0</v>
      </c>
      <c r="O36" s="27">
        <f t="shared" si="55"/>
        <v>0</v>
      </c>
      <c r="P36" s="27">
        <f t="shared" si="56"/>
        <v>0</v>
      </c>
      <c r="Q36" s="27">
        <f t="shared" si="57"/>
        <v>0</v>
      </c>
      <c r="R36" s="27">
        <f t="shared" si="58"/>
        <v>0</v>
      </c>
      <c r="S36" s="27">
        <f t="shared" si="59"/>
        <v>0</v>
      </c>
      <c r="T36" s="27">
        <f t="shared" si="60"/>
        <v>0</v>
      </c>
      <c r="U36" s="27">
        <f t="shared" si="61"/>
        <v>0</v>
      </c>
      <c r="V36" s="27">
        <f t="shared" si="62"/>
        <v>0</v>
      </c>
      <c r="W36" s="27">
        <f t="shared" si="63"/>
        <v>3</v>
      </c>
      <c r="X36" s="43"/>
      <c r="Y36" s="178"/>
    </row>
    <row r="37" spans="1:25" s="159" customFormat="1" ht="75" customHeight="1" x14ac:dyDescent="0.2">
      <c r="A37" s="90" t="s">
        <v>225</v>
      </c>
      <c r="B37" s="42" t="s">
        <v>240</v>
      </c>
      <c r="C37" s="32" t="s">
        <v>49</v>
      </c>
      <c r="D37" s="40"/>
      <c r="E37" s="32"/>
      <c r="F37" s="72" t="s">
        <v>641</v>
      </c>
      <c r="G37" s="93"/>
      <c r="H37" s="13" t="s">
        <v>53</v>
      </c>
      <c r="I37" s="13" t="s">
        <v>53</v>
      </c>
      <c r="J37" s="13" t="s">
        <v>53</v>
      </c>
      <c r="K37" s="27">
        <f t="shared" si="51"/>
        <v>0</v>
      </c>
      <c r="L37" s="27">
        <f t="shared" si="52"/>
        <v>0</v>
      </c>
      <c r="M37" s="27">
        <f t="shared" si="53"/>
        <v>0</v>
      </c>
      <c r="N37" s="27">
        <f t="shared" si="54"/>
        <v>0</v>
      </c>
      <c r="O37" s="27">
        <f t="shared" si="55"/>
        <v>0</v>
      </c>
      <c r="P37" s="27">
        <f t="shared" si="56"/>
        <v>0</v>
      </c>
      <c r="Q37" s="27">
        <f t="shared" si="57"/>
        <v>0</v>
      </c>
      <c r="R37" s="27">
        <f t="shared" si="58"/>
        <v>0</v>
      </c>
      <c r="S37" s="27">
        <f t="shared" si="59"/>
        <v>0</v>
      </c>
      <c r="T37" s="27">
        <f t="shared" si="60"/>
        <v>0</v>
      </c>
      <c r="U37" s="27">
        <f t="shared" si="61"/>
        <v>0</v>
      </c>
      <c r="V37" s="27">
        <f t="shared" si="62"/>
        <v>0</v>
      </c>
      <c r="W37" s="27">
        <f t="shared" si="63"/>
        <v>3</v>
      </c>
      <c r="X37" s="43"/>
      <c r="Y37" s="178"/>
    </row>
    <row r="38" spans="1:25" s="159" customFormat="1" ht="75" customHeight="1" x14ac:dyDescent="0.2">
      <c r="A38" s="90" t="s">
        <v>678</v>
      </c>
      <c r="B38" s="42" t="s">
        <v>259</v>
      </c>
      <c r="C38" s="32" t="s">
        <v>55</v>
      </c>
      <c r="D38" s="40"/>
      <c r="E38" s="32"/>
      <c r="F38" s="72" t="s">
        <v>260</v>
      </c>
      <c r="G38" s="93"/>
      <c r="H38" s="13" t="s">
        <v>53</v>
      </c>
      <c r="I38" s="13" t="s">
        <v>53</v>
      </c>
      <c r="J38" s="13" t="s">
        <v>53</v>
      </c>
      <c r="K38" s="27">
        <f t="shared" ref="K38" si="76">COUNTIFS(C38:C38,"=High",H38:H38,"=YES-Fully meets")</f>
        <v>0</v>
      </c>
      <c r="L38" s="27">
        <f t="shared" ref="L38" si="77">COUNTIFS(C38:C38,"=High",H38:H38,"=YES-Partially meets")</f>
        <v>0</v>
      </c>
      <c r="M38" s="27">
        <f t="shared" ref="M38" si="78">COUNTIFS(C38:C38,"=High",H38:H38,"=NO-Does not meet")</f>
        <v>0</v>
      </c>
      <c r="N38" s="27">
        <f t="shared" ref="N38" si="79">COUNTIFS(C38:C38,"=Medium",H38:H38,"=YES-Fully meets")</f>
        <v>0</v>
      </c>
      <c r="O38" s="27">
        <f t="shared" ref="O38" si="80">COUNTIFS(C38:C38,"=Medium",H38:H38,"=YES-Partially meets")</f>
        <v>0</v>
      </c>
      <c r="P38" s="27">
        <f t="shared" ref="P38" si="81">COUNTIFS(C38:C38,"=Medium",H38:H38,"=NO-Does not meet")</f>
        <v>0</v>
      </c>
      <c r="Q38" s="27">
        <f t="shared" ref="Q38" si="82">COUNTIFS(C38:C38,"=Low",H38:H38,"=YES-Fully meets")</f>
        <v>0</v>
      </c>
      <c r="R38" s="27">
        <f t="shared" ref="R38" si="83">COUNTIFS(C38:C38,"=Low",H38:H38,"=YES-Partially meets")</f>
        <v>0</v>
      </c>
      <c r="S38" s="27">
        <f t="shared" ref="S38" si="84">COUNTIFS(C38:C38,"=Low",H38:H38,"=NO-Does not meet")</f>
        <v>0</v>
      </c>
      <c r="T38" s="27">
        <f t="shared" ref="T38" si="85">+(K38*$K$2)+(L38*$L$2)+(M38*$M$2)+(N38*$N$2)+(O38*$O$2)+(P38*$P$2)+(Q38*$Q$2)+(R38*$R$2)+(S38*$S$2)</f>
        <v>0</v>
      </c>
      <c r="U38" s="27">
        <f t="shared" si="61"/>
        <v>0</v>
      </c>
      <c r="V38" s="27">
        <f t="shared" ref="V38" si="86">+T38*U38</f>
        <v>0</v>
      </c>
      <c r="W38" s="27">
        <f t="shared" ref="W38" si="87">IF(C38="High",$K$2,IF(C38="Medium",$N$2,$Q$2))</f>
        <v>5</v>
      </c>
      <c r="X38" s="43"/>
      <c r="Y38" s="178"/>
    </row>
    <row r="39" spans="1:25" s="159" customFormat="1" ht="75" customHeight="1" x14ac:dyDescent="0.2">
      <c r="A39" s="90" t="s">
        <v>679</v>
      </c>
      <c r="B39" s="42" t="s">
        <v>259</v>
      </c>
      <c r="C39" s="32" t="s">
        <v>55</v>
      </c>
      <c r="D39" s="40"/>
      <c r="E39" s="32"/>
      <c r="F39" s="165" t="s">
        <v>262</v>
      </c>
      <c r="G39" s="93"/>
      <c r="H39" s="13" t="s">
        <v>53</v>
      </c>
      <c r="I39" s="13" t="s">
        <v>53</v>
      </c>
      <c r="J39" s="13" t="s">
        <v>53</v>
      </c>
      <c r="K39" s="27">
        <f t="shared" si="51"/>
        <v>0</v>
      </c>
      <c r="L39" s="27">
        <f t="shared" si="52"/>
        <v>0</v>
      </c>
      <c r="M39" s="27">
        <f t="shared" si="53"/>
        <v>0</v>
      </c>
      <c r="N39" s="27">
        <f t="shared" si="54"/>
        <v>0</v>
      </c>
      <c r="O39" s="27">
        <f t="shared" si="55"/>
        <v>0</v>
      </c>
      <c r="P39" s="27">
        <f t="shared" si="56"/>
        <v>0</v>
      </c>
      <c r="Q39" s="27">
        <f t="shared" si="57"/>
        <v>0</v>
      </c>
      <c r="R39" s="27">
        <f t="shared" si="58"/>
        <v>0</v>
      </c>
      <c r="S39" s="27">
        <f t="shared" si="59"/>
        <v>0</v>
      </c>
      <c r="T39" s="27">
        <f t="shared" si="60"/>
        <v>0</v>
      </c>
      <c r="U39" s="27">
        <f t="shared" si="61"/>
        <v>0</v>
      </c>
      <c r="V39" s="27">
        <f t="shared" si="62"/>
        <v>0</v>
      </c>
      <c r="W39" s="27">
        <f t="shared" si="63"/>
        <v>5</v>
      </c>
      <c r="X39" s="43"/>
      <c r="Y39" s="178"/>
    </row>
    <row r="40" spans="1:25" s="159" customFormat="1" ht="75" customHeight="1" x14ac:dyDescent="0.2">
      <c r="A40" s="90" t="s">
        <v>680</v>
      </c>
      <c r="B40" s="42" t="s">
        <v>259</v>
      </c>
      <c r="C40" s="32" t="s">
        <v>49</v>
      </c>
      <c r="D40" s="40"/>
      <c r="E40" s="32"/>
      <c r="F40" s="165" t="s">
        <v>264</v>
      </c>
      <c r="G40" s="93"/>
      <c r="H40" s="13" t="s">
        <v>53</v>
      </c>
      <c r="I40" s="13" t="s">
        <v>53</v>
      </c>
      <c r="J40" s="13" t="s">
        <v>53</v>
      </c>
      <c r="K40" s="27">
        <f t="shared" si="51"/>
        <v>0</v>
      </c>
      <c r="L40" s="27">
        <f t="shared" si="52"/>
        <v>0</v>
      </c>
      <c r="M40" s="27">
        <f t="shared" si="53"/>
        <v>0</v>
      </c>
      <c r="N40" s="27">
        <f t="shared" si="54"/>
        <v>0</v>
      </c>
      <c r="O40" s="27">
        <f t="shared" si="55"/>
        <v>0</v>
      </c>
      <c r="P40" s="27">
        <f t="shared" si="56"/>
        <v>0</v>
      </c>
      <c r="Q40" s="27">
        <f t="shared" si="57"/>
        <v>0</v>
      </c>
      <c r="R40" s="27">
        <f t="shared" si="58"/>
        <v>0</v>
      </c>
      <c r="S40" s="27">
        <f t="shared" si="59"/>
        <v>0</v>
      </c>
      <c r="T40" s="27">
        <f t="shared" si="60"/>
        <v>0</v>
      </c>
      <c r="U40" s="27">
        <f t="shared" si="61"/>
        <v>0</v>
      </c>
      <c r="V40" s="27">
        <f t="shared" si="62"/>
        <v>0</v>
      </c>
      <c r="W40" s="27">
        <f t="shared" si="63"/>
        <v>3</v>
      </c>
      <c r="X40" s="43"/>
      <c r="Y40" s="178"/>
    </row>
    <row r="41" spans="1:25" s="159" customFormat="1" ht="75" customHeight="1" x14ac:dyDescent="0.2">
      <c r="A41" s="90" t="s">
        <v>681</v>
      </c>
      <c r="B41" s="42" t="s">
        <v>259</v>
      </c>
      <c r="C41" s="32" t="s">
        <v>123</v>
      </c>
      <c r="D41" s="40"/>
      <c r="E41" s="32"/>
      <c r="F41" s="165" t="s">
        <v>266</v>
      </c>
      <c r="G41" s="93"/>
      <c r="H41" s="13" t="s">
        <v>53</v>
      </c>
      <c r="I41" s="13" t="s">
        <v>53</v>
      </c>
      <c r="J41" s="13" t="s">
        <v>53</v>
      </c>
      <c r="K41" s="27">
        <f t="shared" si="51"/>
        <v>0</v>
      </c>
      <c r="L41" s="27">
        <f t="shared" si="52"/>
        <v>0</v>
      </c>
      <c r="M41" s="27">
        <f t="shared" si="53"/>
        <v>0</v>
      </c>
      <c r="N41" s="27">
        <f t="shared" si="54"/>
        <v>0</v>
      </c>
      <c r="O41" s="27">
        <f t="shared" si="55"/>
        <v>0</v>
      </c>
      <c r="P41" s="27">
        <f t="shared" si="56"/>
        <v>0</v>
      </c>
      <c r="Q41" s="27">
        <f t="shared" si="57"/>
        <v>0</v>
      </c>
      <c r="R41" s="27">
        <f t="shared" si="58"/>
        <v>0</v>
      </c>
      <c r="S41" s="27">
        <f t="shared" si="59"/>
        <v>0</v>
      </c>
      <c r="T41" s="27">
        <f t="shared" si="60"/>
        <v>0</v>
      </c>
      <c r="U41" s="27">
        <f t="shared" si="61"/>
        <v>0</v>
      </c>
      <c r="V41" s="27">
        <f t="shared" si="62"/>
        <v>0</v>
      </c>
      <c r="W41" s="27">
        <f t="shared" si="63"/>
        <v>1</v>
      </c>
      <c r="X41" s="43"/>
      <c r="Y41" s="178"/>
    </row>
    <row r="42" spans="1:25" s="159" customFormat="1" ht="75" customHeight="1" x14ac:dyDescent="0.2">
      <c r="A42" s="90" t="s">
        <v>682</v>
      </c>
      <c r="B42" s="42" t="s">
        <v>267</v>
      </c>
      <c r="C42" s="32" t="s">
        <v>55</v>
      </c>
      <c r="D42" s="40"/>
      <c r="E42" s="32"/>
      <c r="F42" s="165" t="s">
        <v>268</v>
      </c>
      <c r="G42" s="93"/>
      <c r="H42" s="13" t="s">
        <v>53</v>
      </c>
      <c r="I42" s="13" t="s">
        <v>53</v>
      </c>
      <c r="J42" s="13" t="s">
        <v>53</v>
      </c>
      <c r="K42" s="27">
        <f t="shared" ref="K42" si="88">COUNTIFS(C42:C42,"=High",H42:H42,"=YES-Fully meets")</f>
        <v>0</v>
      </c>
      <c r="L42" s="27">
        <f t="shared" ref="L42" si="89">COUNTIFS(C42:C42,"=High",H42:H42,"=YES-Partially meets")</f>
        <v>0</v>
      </c>
      <c r="M42" s="27">
        <f t="shared" ref="M42" si="90">COUNTIFS(C42:C42,"=High",H42:H42,"=NO-Does not meet")</f>
        <v>0</v>
      </c>
      <c r="N42" s="27">
        <f t="shared" ref="N42" si="91">COUNTIFS(C42:C42,"=Medium",H42:H42,"=YES-Fully meets")</f>
        <v>0</v>
      </c>
      <c r="O42" s="27">
        <f t="shared" ref="O42" si="92">COUNTIFS(C42:C42,"=Medium",H42:H42,"=YES-Partially meets")</f>
        <v>0</v>
      </c>
      <c r="P42" s="27">
        <f t="shared" ref="P42" si="93">COUNTIFS(C42:C42,"=Medium",H42:H42,"=NO-Does not meet")</f>
        <v>0</v>
      </c>
      <c r="Q42" s="27">
        <f t="shared" ref="Q42" si="94">COUNTIFS(C42:C42,"=Low",H42:H42,"=YES-Fully meets")</f>
        <v>0</v>
      </c>
      <c r="R42" s="27">
        <f t="shared" ref="R42" si="95">COUNTIFS(C42:C42,"=Low",H42:H42,"=YES-Partially meets")</f>
        <v>0</v>
      </c>
      <c r="S42" s="27">
        <f t="shared" ref="S42" si="96">COUNTIFS(C42:C42,"=Low",H42:H42,"=NO-Does not meet")</f>
        <v>0</v>
      </c>
      <c r="T42" s="27">
        <f t="shared" ref="T42" si="97">+(K42*$K$2)+(L42*$L$2)+(M42*$M$2)+(N42*$N$2)+(O42*$O$2)+(P42*$P$2)+(Q42*$Q$2)+(R42*$R$2)+(S42*$S$2)</f>
        <v>0</v>
      </c>
      <c r="U42" s="27">
        <f t="shared" si="61"/>
        <v>0</v>
      </c>
      <c r="V42" s="27">
        <f t="shared" ref="V42" si="98">+T42*U42</f>
        <v>0</v>
      </c>
      <c r="W42" s="27">
        <f t="shared" ref="W42" si="99">IF(C42="High",$K$2,IF(C42="Medium",$N$2,$Q$2))</f>
        <v>5</v>
      </c>
      <c r="X42" s="43"/>
      <c r="Y42" s="178"/>
    </row>
    <row r="43" spans="1:25" s="159" customFormat="1" ht="75" customHeight="1" x14ac:dyDescent="0.2">
      <c r="A43" s="90" t="s">
        <v>683</v>
      </c>
      <c r="B43" s="42" t="s">
        <v>267</v>
      </c>
      <c r="C43" s="32" t="s">
        <v>49</v>
      </c>
      <c r="D43" s="40"/>
      <c r="E43" s="32"/>
      <c r="F43" s="72" t="s">
        <v>270</v>
      </c>
      <c r="G43" s="93"/>
      <c r="H43" s="13" t="s">
        <v>53</v>
      </c>
      <c r="I43" s="13" t="s">
        <v>53</v>
      </c>
      <c r="J43" s="13" t="s">
        <v>53</v>
      </c>
      <c r="K43" s="27">
        <f t="shared" si="51"/>
        <v>0</v>
      </c>
      <c r="L43" s="27">
        <f t="shared" si="52"/>
        <v>0</v>
      </c>
      <c r="M43" s="27">
        <f t="shared" si="53"/>
        <v>0</v>
      </c>
      <c r="N43" s="27">
        <f t="shared" si="54"/>
        <v>0</v>
      </c>
      <c r="O43" s="27">
        <f t="shared" si="55"/>
        <v>0</v>
      </c>
      <c r="P43" s="27">
        <f t="shared" si="56"/>
        <v>0</v>
      </c>
      <c r="Q43" s="27">
        <f t="shared" si="57"/>
        <v>0</v>
      </c>
      <c r="R43" s="27">
        <f t="shared" si="58"/>
        <v>0</v>
      </c>
      <c r="S43" s="27">
        <f t="shared" si="59"/>
        <v>0</v>
      </c>
      <c r="T43" s="27">
        <f t="shared" si="60"/>
        <v>0</v>
      </c>
      <c r="U43" s="27">
        <f t="shared" si="61"/>
        <v>0</v>
      </c>
      <c r="V43" s="27">
        <f t="shared" si="62"/>
        <v>0</v>
      </c>
      <c r="W43" s="27">
        <f t="shared" si="63"/>
        <v>3</v>
      </c>
      <c r="X43" s="43"/>
      <c r="Y43" s="178"/>
    </row>
    <row r="44" spans="1:25" s="159" customFormat="1" ht="75" customHeight="1" x14ac:dyDescent="0.2">
      <c r="A44" s="90" t="s">
        <v>684</v>
      </c>
      <c r="B44" s="42" t="s">
        <v>267</v>
      </c>
      <c r="C44" s="32" t="s">
        <v>49</v>
      </c>
      <c r="D44" s="40"/>
      <c r="E44" s="32"/>
      <c r="F44" s="72" t="s">
        <v>272</v>
      </c>
      <c r="G44" s="93"/>
      <c r="H44" s="13" t="s">
        <v>53</v>
      </c>
      <c r="I44" s="13" t="s">
        <v>53</v>
      </c>
      <c r="J44" s="13" t="s">
        <v>53</v>
      </c>
      <c r="K44" s="27">
        <f t="shared" si="51"/>
        <v>0</v>
      </c>
      <c r="L44" s="27">
        <f t="shared" si="52"/>
        <v>0</v>
      </c>
      <c r="M44" s="27">
        <f t="shared" si="53"/>
        <v>0</v>
      </c>
      <c r="N44" s="27">
        <f t="shared" si="54"/>
        <v>0</v>
      </c>
      <c r="O44" s="27">
        <f t="shared" si="55"/>
        <v>0</v>
      </c>
      <c r="P44" s="27">
        <f t="shared" si="56"/>
        <v>0</v>
      </c>
      <c r="Q44" s="27">
        <f t="shared" si="57"/>
        <v>0</v>
      </c>
      <c r="R44" s="27">
        <f t="shared" si="58"/>
        <v>0</v>
      </c>
      <c r="S44" s="27">
        <f t="shared" si="59"/>
        <v>0</v>
      </c>
      <c r="T44" s="27">
        <f t="shared" si="60"/>
        <v>0</v>
      </c>
      <c r="U44" s="27">
        <f t="shared" si="61"/>
        <v>0</v>
      </c>
      <c r="V44" s="27">
        <f t="shared" si="62"/>
        <v>0</v>
      </c>
      <c r="W44" s="27">
        <f t="shared" ref="W44:W74" si="100">IF(C44="High",$K$2,IF(C44="Medium",$N$2,$Q$2))</f>
        <v>3</v>
      </c>
      <c r="X44" s="43"/>
      <c r="Y44" s="178"/>
    </row>
    <row r="45" spans="1:25" s="159" customFormat="1" ht="75" customHeight="1" x14ac:dyDescent="0.2">
      <c r="A45" s="90" t="s">
        <v>685</v>
      </c>
      <c r="B45" s="42" t="s">
        <v>267</v>
      </c>
      <c r="C45" s="32" t="s">
        <v>123</v>
      </c>
      <c r="D45" s="40"/>
      <c r="E45" s="32"/>
      <c r="F45" s="72" t="s">
        <v>274</v>
      </c>
      <c r="G45" s="93"/>
      <c r="H45" s="13" t="s">
        <v>53</v>
      </c>
      <c r="I45" s="13" t="s">
        <v>53</v>
      </c>
      <c r="J45" s="13" t="s">
        <v>53</v>
      </c>
      <c r="K45" s="27">
        <f t="shared" si="51"/>
        <v>0</v>
      </c>
      <c r="L45" s="27">
        <f t="shared" si="52"/>
        <v>0</v>
      </c>
      <c r="M45" s="27">
        <f t="shared" si="53"/>
        <v>0</v>
      </c>
      <c r="N45" s="27">
        <f t="shared" si="54"/>
        <v>0</v>
      </c>
      <c r="O45" s="27">
        <f t="shared" si="55"/>
        <v>0</v>
      </c>
      <c r="P45" s="27">
        <f t="shared" si="56"/>
        <v>0</v>
      </c>
      <c r="Q45" s="27">
        <f t="shared" si="57"/>
        <v>0</v>
      </c>
      <c r="R45" s="27">
        <f t="shared" si="58"/>
        <v>0</v>
      </c>
      <c r="S45" s="27">
        <f t="shared" si="59"/>
        <v>0</v>
      </c>
      <c r="T45" s="27">
        <f t="shared" si="60"/>
        <v>0</v>
      </c>
      <c r="U45" s="27">
        <f t="shared" si="61"/>
        <v>0</v>
      </c>
      <c r="V45" s="27">
        <f t="shared" si="62"/>
        <v>0</v>
      </c>
      <c r="W45" s="27">
        <f t="shared" si="100"/>
        <v>1</v>
      </c>
      <c r="X45" s="43"/>
      <c r="Y45" s="178"/>
    </row>
    <row r="46" spans="1:25" s="159" customFormat="1" ht="75" customHeight="1" x14ac:dyDescent="0.2">
      <c r="A46" s="90" t="s">
        <v>227</v>
      </c>
      <c r="B46" s="42" t="s">
        <v>267</v>
      </c>
      <c r="C46" s="32" t="s">
        <v>123</v>
      </c>
      <c r="D46" s="40"/>
      <c r="E46" s="32"/>
      <c r="F46" s="72" t="s">
        <v>276</v>
      </c>
      <c r="G46" s="93"/>
      <c r="H46" s="13" t="s">
        <v>53</v>
      </c>
      <c r="I46" s="13" t="s">
        <v>53</v>
      </c>
      <c r="J46" s="13" t="s">
        <v>53</v>
      </c>
      <c r="K46" s="27">
        <f t="shared" si="51"/>
        <v>0</v>
      </c>
      <c r="L46" s="27">
        <f t="shared" si="52"/>
        <v>0</v>
      </c>
      <c r="M46" s="27">
        <f t="shared" si="53"/>
        <v>0</v>
      </c>
      <c r="N46" s="27">
        <f t="shared" si="54"/>
        <v>0</v>
      </c>
      <c r="O46" s="27">
        <f t="shared" si="55"/>
        <v>0</v>
      </c>
      <c r="P46" s="27">
        <f t="shared" si="56"/>
        <v>0</v>
      </c>
      <c r="Q46" s="27">
        <f t="shared" si="57"/>
        <v>0</v>
      </c>
      <c r="R46" s="27">
        <f t="shared" si="58"/>
        <v>0</v>
      </c>
      <c r="S46" s="27">
        <f t="shared" si="59"/>
        <v>0</v>
      </c>
      <c r="T46" s="27">
        <f t="shared" si="60"/>
        <v>0</v>
      </c>
      <c r="U46" s="27">
        <f t="shared" si="61"/>
        <v>0</v>
      </c>
      <c r="V46" s="27">
        <f t="shared" si="62"/>
        <v>0</v>
      </c>
      <c r="W46" s="27">
        <f t="shared" si="100"/>
        <v>1</v>
      </c>
      <c r="X46" s="43"/>
      <c r="Y46" s="178"/>
    </row>
    <row r="47" spans="1:25" s="159" customFormat="1" ht="75" customHeight="1" x14ac:dyDescent="0.2">
      <c r="A47" s="90" t="s">
        <v>229</v>
      </c>
      <c r="B47" s="42" t="s">
        <v>278</v>
      </c>
      <c r="C47" s="32" t="s">
        <v>55</v>
      </c>
      <c r="D47" s="40"/>
      <c r="E47" s="32"/>
      <c r="F47" s="72" t="s">
        <v>279</v>
      </c>
      <c r="G47" s="93"/>
      <c r="H47" s="13" t="s">
        <v>53</v>
      </c>
      <c r="I47" s="13" t="s">
        <v>53</v>
      </c>
      <c r="J47" s="13" t="s">
        <v>53</v>
      </c>
      <c r="K47" s="27"/>
      <c r="L47" s="27"/>
      <c r="M47" s="27"/>
      <c r="N47" s="27"/>
      <c r="O47" s="27"/>
      <c r="P47" s="27"/>
      <c r="Q47" s="27"/>
      <c r="R47" s="27"/>
      <c r="S47" s="27"/>
      <c r="T47" s="27"/>
      <c r="U47" s="27"/>
      <c r="V47" s="27"/>
      <c r="W47" s="27">
        <f>IF(C47="High",$K$2,IF(C47="Medium",$N$2,$Q$2))</f>
        <v>5</v>
      </c>
      <c r="X47" s="43"/>
      <c r="Y47" s="178"/>
    </row>
    <row r="48" spans="1:25" s="159" customFormat="1" ht="75" customHeight="1" x14ac:dyDescent="0.2">
      <c r="A48" s="90" t="s">
        <v>230</v>
      </c>
      <c r="B48" s="42" t="s">
        <v>278</v>
      </c>
      <c r="C48" s="32" t="s">
        <v>55</v>
      </c>
      <c r="D48" s="40"/>
      <c r="E48" s="32"/>
      <c r="F48" s="72" t="s">
        <v>281</v>
      </c>
      <c r="G48" s="93"/>
      <c r="H48" s="13" t="s">
        <v>53</v>
      </c>
      <c r="I48" s="13" t="s">
        <v>53</v>
      </c>
      <c r="J48" s="13" t="s">
        <v>53</v>
      </c>
      <c r="K48" s="27">
        <f t="shared" si="51"/>
        <v>0</v>
      </c>
      <c r="L48" s="27">
        <f t="shared" si="52"/>
        <v>0</v>
      </c>
      <c r="M48" s="27">
        <f t="shared" si="53"/>
        <v>0</v>
      </c>
      <c r="N48" s="27">
        <f t="shared" si="54"/>
        <v>0</v>
      </c>
      <c r="O48" s="27">
        <f t="shared" si="55"/>
        <v>0</v>
      </c>
      <c r="P48" s="27">
        <f t="shared" si="56"/>
        <v>0</v>
      </c>
      <c r="Q48" s="27">
        <f t="shared" si="57"/>
        <v>0</v>
      </c>
      <c r="R48" s="27">
        <f t="shared" si="58"/>
        <v>0</v>
      </c>
      <c r="S48" s="27">
        <f t="shared" si="59"/>
        <v>0</v>
      </c>
      <c r="T48" s="27">
        <f t="shared" si="60"/>
        <v>0</v>
      </c>
      <c r="U48" s="27">
        <f t="shared" si="61"/>
        <v>0</v>
      </c>
      <c r="V48" s="27">
        <f t="shared" si="62"/>
        <v>0</v>
      </c>
      <c r="W48" s="27">
        <f t="shared" si="100"/>
        <v>5</v>
      </c>
      <c r="X48" s="43"/>
      <c r="Y48" s="178"/>
    </row>
    <row r="49" spans="1:25" s="159" customFormat="1" ht="75" customHeight="1" x14ac:dyDescent="0.2">
      <c r="A49" s="90" t="s">
        <v>231</v>
      </c>
      <c r="B49" s="42" t="s">
        <v>278</v>
      </c>
      <c r="C49" s="32" t="s">
        <v>55</v>
      </c>
      <c r="D49" s="40"/>
      <c r="E49" s="32"/>
      <c r="F49" s="72" t="s">
        <v>282</v>
      </c>
      <c r="G49" s="93"/>
      <c r="H49" s="13" t="s">
        <v>53</v>
      </c>
      <c r="I49" s="13" t="s">
        <v>53</v>
      </c>
      <c r="J49" s="13" t="s">
        <v>53</v>
      </c>
      <c r="K49" s="27">
        <f t="shared" ref="K49:K67" si="101">COUNTIFS(C49:C49,"=High",H49:H49,"=YES-Fully meets")</f>
        <v>0</v>
      </c>
      <c r="L49" s="27">
        <f t="shared" ref="L49:L67" si="102">COUNTIFS(C49:C49,"=High",H49:H49,"=YES-Partially meets")</f>
        <v>0</v>
      </c>
      <c r="M49" s="27">
        <f t="shared" ref="M49:M67" si="103">COUNTIFS(C49:C49,"=High",H49:H49,"=NO-Does not meet")</f>
        <v>0</v>
      </c>
      <c r="N49" s="27">
        <f t="shared" ref="N49:N67" si="104">COUNTIFS(C49:C49,"=Medium",H49:H49,"=YES-Fully meets")</f>
        <v>0</v>
      </c>
      <c r="O49" s="27">
        <f t="shared" ref="O49:O67" si="105">COUNTIFS(C49:C49,"=Medium",H49:H49,"=YES-Partially meets")</f>
        <v>0</v>
      </c>
      <c r="P49" s="27">
        <f t="shared" ref="P49:P67" si="106">COUNTIFS(C49:C49,"=Medium",H49:H49,"=NO-Does not meet")</f>
        <v>0</v>
      </c>
      <c r="Q49" s="27">
        <f t="shared" ref="Q49:Q67" si="107">COUNTIFS(C49:C49,"=Low",H49:H49,"=YES-Fully meets")</f>
        <v>0</v>
      </c>
      <c r="R49" s="27">
        <f t="shared" ref="R49:R67" si="108">COUNTIFS(C49:C49,"=Low",H49:H49,"=YES-Partially meets")</f>
        <v>0</v>
      </c>
      <c r="S49" s="27">
        <f t="shared" ref="S49:S67" si="109">COUNTIFS(C49:C49,"=Low",H49:H49,"=NO-Does not meet")</f>
        <v>0</v>
      </c>
      <c r="T49" s="27">
        <f t="shared" ref="T49:T67" si="110">+(K49*$K$2)+(L49*$L$2)+(M49*$M$2)+(N49*$N$2)+(O49*$O$2)+(P49*$P$2)+(Q49*$Q$2)+(R49*$R$2)+(S49*$S$2)</f>
        <v>0</v>
      </c>
      <c r="U49" s="27">
        <f t="shared" ref="U49:U67" si="111">IF($I49="Production",1,IF($I49="Development",0.25,0))</f>
        <v>0</v>
      </c>
      <c r="V49" s="27">
        <f t="shared" ref="V49:V67" si="112">+T49*U49</f>
        <v>0</v>
      </c>
      <c r="W49" s="27">
        <f t="shared" si="100"/>
        <v>5</v>
      </c>
      <c r="X49" s="43"/>
      <c r="Y49" s="178"/>
    </row>
    <row r="50" spans="1:25" s="159" customFormat="1" ht="75" customHeight="1" x14ac:dyDescent="0.2">
      <c r="A50" s="90" t="s">
        <v>232</v>
      </c>
      <c r="B50" s="42" t="s">
        <v>278</v>
      </c>
      <c r="C50" s="32" t="s">
        <v>55</v>
      </c>
      <c r="D50" s="40"/>
      <c r="E50" s="32"/>
      <c r="F50" s="72" t="s">
        <v>283</v>
      </c>
      <c r="G50" s="93"/>
      <c r="H50" s="13" t="s">
        <v>53</v>
      </c>
      <c r="I50" s="13" t="s">
        <v>53</v>
      </c>
      <c r="J50" s="13" t="s">
        <v>53</v>
      </c>
      <c r="K50" s="27">
        <f>COUNTIFS(C50:C50,"=High",H50:H50,"=YES-Fully meets")</f>
        <v>0</v>
      </c>
      <c r="L50" s="27">
        <f>COUNTIFS(C50:C50,"=High",H50:H50,"=YES-Partially meets")</f>
        <v>0</v>
      </c>
      <c r="M50" s="27">
        <f>COUNTIFS(C50:C50,"=High",H50:H50,"=NO-Does not meet")</f>
        <v>0</v>
      </c>
      <c r="N50" s="27">
        <f>COUNTIFS(C50:C50,"=Medium",H50:H50,"=YES-Fully meets")</f>
        <v>0</v>
      </c>
      <c r="O50" s="27">
        <f>COUNTIFS(C50:C50,"=Medium",H50:H50,"=YES-Partially meets")</f>
        <v>0</v>
      </c>
      <c r="P50" s="27">
        <f>COUNTIFS(C50:C50,"=Medium",H50:H50,"=NO-Does not meet")</f>
        <v>0</v>
      </c>
      <c r="Q50" s="27">
        <f>COUNTIFS(C50:C50,"=Low",H50:H50,"=YES-Fully meets")</f>
        <v>0</v>
      </c>
      <c r="R50" s="27">
        <f>COUNTIFS(C50:C50,"=Low",H50:H50,"=YES-Partially meets")</f>
        <v>0</v>
      </c>
      <c r="S50" s="27">
        <f>COUNTIFS(C50:C50,"=Low",H50:H50,"=NO-Does not meet")</f>
        <v>0</v>
      </c>
      <c r="T50" s="27">
        <f>+(K50*$K$2)+(L50*$L$2)+(M50*$M$2)+(N50*$N$2)+(O50*$O$2)+(P50*$P$2)+(Q50*$Q$2)+(R50*$R$2)+(S50*$S$2)</f>
        <v>0</v>
      </c>
      <c r="U50" s="27">
        <f>IF($I50="Production",1,IF($I50="Development",0.25,0))</f>
        <v>0</v>
      </c>
      <c r="V50" s="27">
        <f>+T50*U50</f>
        <v>0</v>
      </c>
      <c r="W50" s="27">
        <f>IF(C50="High",$K$2,IF(C50="Medium",$N$2,$Q$2))</f>
        <v>5</v>
      </c>
      <c r="X50" s="43"/>
      <c r="Y50" s="178"/>
    </row>
    <row r="51" spans="1:25" s="159" customFormat="1" ht="75" customHeight="1" x14ac:dyDescent="0.2">
      <c r="A51" s="90" t="s">
        <v>686</v>
      </c>
      <c r="B51" s="42" t="s">
        <v>278</v>
      </c>
      <c r="C51" s="32" t="s">
        <v>55</v>
      </c>
      <c r="D51" s="40"/>
      <c r="E51" s="32"/>
      <c r="F51" s="72" t="s">
        <v>284</v>
      </c>
      <c r="G51" s="93"/>
      <c r="H51" s="13" t="s">
        <v>53</v>
      </c>
      <c r="I51" s="13" t="s">
        <v>53</v>
      </c>
      <c r="J51" s="13" t="s">
        <v>53</v>
      </c>
      <c r="K51" s="27">
        <f t="shared" ref="K51" si="113">COUNTIFS(C51:C51,"=High",H51:H51,"=YES-Fully meets")</f>
        <v>0</v>
      </c>
      <c r="L51" s="27">
        <f t="shared" ref="L51" si="114">COUNTIFS(C51:C51,"=High",H51:H51,"=YES-Partially meets")</f>
        <v>0</v>
      </c>
      <c r="M51" s="27">
        <f t="shared" ref="M51" si="115">COUNTIFS(C51:C51,"=High",H51:H51,"=NO-Does not meet")</f>
        <v>0</v>
      </c>
      <c r="N51" s="27">
        <f t="shared" ref="N51" si="116">COUNTIFS(C51:C51,"=Medium",H51:H51,"=YES-Fully meets")</f>
        <v>0</v>
      </c>
      <c r="O51" s="27">
        <f t="shared" ref="O51" si="117">COUNTIFS(C51:C51,"=Medium",H51:H51,"=YES-Partially meets")</f>
        <v>0</v>
      </c>
      <c r="P51" s="27">
        <f t="shared" ref="P51" si="118">COUNTIFS(C51:C51,"=Medium",H51:H51,"=NO-Does not meet")</f>
        <v>0</v>
      </c>
      <c r="Q51" s="27">
        <f t="shared" ref="Q51" si="119">COUNTIFS(C51:C51,"=Low",H51:H51,"=YES-Fully meets")</f>
        <v>0</v>
      </c>
      <c r="R51" s="27">
        <f t="shared" ref="R51" si="120">COUNTIFS(C51:C51,"=Low",H51:H51,"=YES-Partially meets")</f>
        <v>0</v>
      </c>
      <c r="S51" s="27">
        <f t="shared" ref="S51" si="121">COUNTIFS(C51:C51,"=Low",H51:H51,"=NO-Does not meet")</f>
        <v>0</v>
      </c>
      <c r="T51" s="27">
        <f t="shared" ref="T51" si="122">+(K51*$K$2)+(L51*$L$2)+(M51*$M$2)+(N51*$N$2)+(O51*$O$2)+(P51*$P$2)+(Q51*$Q$2)+(R51*$R$2)+(S51*$S$2)</f>
        <v>0</v>
      </c>
      <c r="U51" s="27">
        <f t="shared" si="111"/>
        <v>0</v>
      </c>
      <c r="V51" s="27">
        <f t="shared" ref="V51" si="123">+T51*U51</f>
        <v>0</v>
      </c>
      <c r="W51" s="27">
        <f t="shared" ref="W51" si="124">IF(C51="High",$K$2,IF(C51="Medium",$N$2,$Q$2))</f>
        <v>5</v>
      </c>
      <c r="X51" s="43"/>
      <c r="Y51" s="178"/>
    </row>
    <row r="52" spans="1:25" s="159" customFormat="1" ht="75" customHeight="1" x14ac:dyDescent="0.2">
      <c r="A52" s="90" t="s">
        <v>687</v>
      </c>
      <c r="B52" s="42" t="s">
        <v>278</v>
      </c>
      <c r="C52" s="32" t="s">
        <v>55</v>
      </c>
      <c r="D52" s="40"/>
      <c r="E52" s="32"/>
      <c r="F52" s="72" t="s">
        <v>285</v>
      </c>
      <c r="G52" s="93"/>
      <c r="H52" s="13" t="s">
        <v>53</v>
      </c>
      <c r="I52" s="13" t="s">
        <v>53</v>
      </c>
      <c r="J52" s="13" t="s">
        <v>53</v>
      </c>
      <c r="K52" s="27">
        <f>COUNTIFS(C52:C52,"=High",H52:H52,"=YES-Fully meets")</f>
        <v>0</v>
      </c>
      <c r="L52" s="27">
        <f>COUNTIFS(C52:C52,"=High",H52:H52,"=YES-Partially meets")</f>
        <v>0</v>
      </c>
      <c r="M52" s="27">
        <f>COUNTIFS(C52:C52,"=High",H52:H52,"=NO-Does not meet")</f>
        <v>0</v>
      </c>
      <c r="N52" s="27">
        <f>COUNTIFS(C52:C52,"=Medium",H52:H52,"=YES-Fully meets")</f>
        <v>0</v>
      </c>
      <c r="O52" s="27">
        <f>COUNTIFS(C52:C52,"=Medium",H52:H52,"=YES-Partially meets")</f>
        <v>0</v>
      </c>
      <c r="P52" s="27">
        <f>COUNTIFS(C52:C52,"=Medium",H52:H52,"=NO-Does not meet")</f>
        <v>0</v>
      </c>
      <c r="Q52" s="27">
        <f>COUNTIFS(C52:C52,"=Low",H52:H52,"=YES-Fully meets")</f>
        <v>0</v>
      </c>
      <c r="R52" s="27">
        <f>COUNTIFS(C52:C52,"=Low",H52:H52,"=YES-Partially meets")</f>
        <v>0</v>
      </c>
      <c r="S52" s="27">
        <f>COUNTIFS(C52:C52,"=Low",H52:H52,"=NO-Does not meet")</f>
        <v>0</v>
      </c>
      <c r="T52" s="27">
        <f>+(K52*$K$2)+(L52*$L$2)+(M52*$M$2)+(N52*$N$2)+(O52*$O$2)+(P52*$P$2)+(Q52*$Q$2)+(R52*$R$2)+(S52*$S$2)</f>
        <v>0</v>
      </c>
      <c r="U52" s="27">
        <f>IF($I52="Production",1,IF($I52="Development",0.25,0))</f>
        <v>0</v>
      </c>
      <c r="V52" s="27">
        <f>+T52*U52</f>
        <v>0</v>
      </c>
      <c r="W52" s="27">
        <f>IF(C52="High",$K$2,IF(C52="Medium",$N$2,$Q$2))</f>
        <v>5</v>
      </c>
      <c r="X52" s="43"/>
      <c r="Y52" s="178"/>
    </row>
    <row r="53" spans="1:25" s="159" customFormat="1" ht="75" customHeight="1" x14ac:dyDescent="0.2">
      <c r="A53" s="90" t="s">
        <v>233</v>
      </c>
      <c r="B53" s="42" t="s">
        <v>278</v>
      </c>
      <c r="C53" s="32" t="s">
        <v>55</v>
      </c>
      <c r="D53" s="40"/>
      <c r="E53" s="32"/>
      <c r="F53" s="72" t="s">
        <v>287</v>
      </c>
      <c r="G53" s="93"/>
      <c r="H53" s="13" t="s">
        <v>53</v>
      </c>
      <c r="I53" s="13" t="s">
        <v>53</v>
      </c>
      <c r="J53" s="13" t="s">
        <v>53</v>
      </c>
      <c r="K53" s="27">
        <f t="shared" si="101"/>
        <v>0</v>
      </c>
      <c r="L53" s="27">
        <f t="shared" si="102"/>
        <v>0</v>
      </c>
      <c r="M53" s="27">
        <f t="shared" si="103"/>
        <v>0</v>
      </c>
      <c r="N53" s="27">
        <f t="shared" si="104"/>
        <v>0</v>
      </c>
      <c r="O53" s="27">
        <f t="shared" si="105"/>
        <v>0</v>
      </c>
      <c r="P53" s="27">
        <f t="shared" si="106"/>
        <v>0</v>
      </c>
      <c r="Q53" s="27">
        <f t="shared" si="107"/>
        <v>0</v>
      </c>
      <c r="R53" s="27">
        <f t="shared" si="108"/>
        <v>0</v>
      </c>
      <c r="S53" s="27">
        <f t="shared" si="109"/>
        <v>0</v>
      </c>
      <c r="T53" s="27">
        <f t="shared" si="110"/>
        <v>0</v>
      </c>
      <c r="U53" s="27">
        <f t="shared" si="111"/>
        <v>0</v>
      </c>
      <c r="V53" s="27">
        <f t="shared" si="112"/>
        <v>0</v>
      </c>
      <c r="W53" s="27">
        <f t="shared" si="100"/>
        <v>5</v>
      </c>
      <c r="X53" s="43"/>
      <c r="Y53" s="178"/>
    </row>
    <row r="54" spans="1:25" s="159" customFormat="1" ht="75" customHeight="1" x14ac:dyDescent="0.2">
      <c r="A54" s="90" t="s">
        <v>234</v>
      </c>
      <c r="B54" s="42" t="s">
        <v>278</v>
      </c>
      <c r="C54" s="32" t="s">
        <v>55</v>
      </c>
      <c r="D54" s="40"/>
      <c r="E54" s="32"/>
      <c r="F54" s="72" t="s">
        <v>288</v>
      </c>
      <c r="G54" s="93"/>
      <c r="H54" s="13" t="s">
        <v>53</v>
      </c>
      <c r="I54" s="13" t="s">
        <v>53</v>
      </c>
      <c r="J54" s="13" t="s">
        <v>53</v>
      </c>
      <c r="K54" s="27">
        <f>COUNTIFS(C54:C54,"=High",H54:H54,"=YES-Fully meets")</f>
        <v>0</v>
      </c>
      <c r="L54" s="27">
        <f>COUNTIFS(C54:C54,"=High",H54:H54,"=YES-Partially meets")</f>
        <v>0</v>
      </c>
      <c r="M54" s="27">
        <f>COUNTIFS(C54:C54,"=High",H54:H54,"=NO-Does not meet")</f>
        <v>0</v>
      </c>
      <c r="N54" s="27">
        <f>COUNTIFS(C54:C54,"=Medium",H54:H54,"=YES-Fully meets")</f>
        <v>0</v>
      </c>
      <c r="O54" s="27">
        <f>COUNTIFS(C54:C54,"=Medium",H54:H54,"=YES-Partially meets")</f>
        <v>0</v>
      </c>
      <c r="P54" s="27">
        <f>COUNTIFS(C54:C54,"=Medium",H54:H54,"=NO-Does not meet")</f>
        <v>0</v>
      </c>
      <c r="Q54" s="27">
        <f>COUNTIFS(C54:C54,"=Low",H54:H54,"=YES-Fully meets")</f>
        <v>0</v>
      </c>
      <c r="R54" s="27">
        <f>COUNTIFS(C54:C54,"=Low",H54:H54,"=YES-Partially meets")</f>
        <v>0</v>
      </c>
      <c r="S54" s="27">
        <f>COUNTIFS(C54:C54,"=Low",H54:H54,"=NO-Does not meet")</f>
        <v>0</v>
      </c>
      <c r="T54" s="27">
        <f>+(K54*$K$2)+(L54*$L$2)+(M54*$M$2)+(N54*$N$2)+(O54*$O$2)+(P54*$P$2)+(Q54*$Q$2)+(R54*$R$2)+(S54*$S$2)</f>
        <v>0</v>
      </c>
      <c r="U54" s="27">
        <f>IF($I54="Production",1,IF($I54="Development",0.25,0))</f>
        <v>0</v>
      </c>
      <c r="V54" s="27">
        <f>+T54*U54</f>
        <v>0</v>
      </c>
      <c r="W54" s="27">
        <f>IF(C54="High",$K$2,IF(C54="Medium",$N$2,$Q$2))</f>
        <v>5</v>
      </c>
      <c r="X54" s="43"/>
      <c r="Y54" s="178"/>
    </row>
    <row r="55" spans="1:25" s="159" customFormat="1" ht="75" customHeight="1" x14ac:dyDescent="0.2">
      <c r="A55" s="90" t="s">
        <v>235</v>
      </c>
      <c r="B55" s="42" t="s">
        <v>278</v>
      </c>
      <c r="C55" s="32" t="s">
        <v>55</v>
      </c>
      <c r="D55" s="40"/>
      <c r="E55" s="32"/>
      <c r="F55" s="72" t="s">
        <v>289</v>
      </c>
      <c r="G55" s="93"/>
      <c r="H55" s="13" t="s">
        <v>53</v>
      </c>
      <c r="I55" s="13" t="s">
        <v>53</v>
      </c>
      <c r="J55" s="13" t="s">
        <v>53</v>
      </c>
      <c r="K55" s="27">
        <f>COUNTIFS(C55:C55,"=High",H55:H55,"=YES-Fully meets")</f>
        <v>0</v>
      </c>
      <c r="L55" s="27">
        <f>COUNTIFS(C55:C55,"=High",H55:H55,"=YES-Partially meets")</f>
        <v>0</v>
      </c>
      <c r="M55" s="27">
        <f>COUNTIFS(C55:C55,"=High",H55:H55,"=NO-Does not meet")</f>
        <v>0</v>
      </c>
      <c r="N55" s="27">
        <f>COUNTIFS(C55:C55,"=Medium",H55:H55,"=YES-Fully meets")</f>
        <v>0</v>
      </c>
      <c r="O55" s="27">
        <f>COUNTIFS(C55:C55,"=Medium",H55:H55,"=YES-Partially meets")</f>
        <v>0</v>
      </c>
      <c r="P55" s="27">
        <f>COUNTIFS(C55:C55,"=Medium",H55:H55,"=NO-Does not meet")</f>
        <v>0</v>
      </c>
      <c r="Q55" s="27">
        <f>COUNTIFS(C55:C55,"=Low",H55:H55,"=YES-Fully meets")</f>
        <v>0</v>
      </c>
      <c r="R55" s="27">
        <f>COUNTIFS(C55:C55,"=Low",H55:H55,"=YES-Partially meets")</f>
        <v>0</v>
      </c>
      <c r="S55" s="27">
        <f>COUNTIFS(C55:C55,"=Low",H55:H55,"=NO-Does not meet")</f>
        <v>0</v>
      </c>
      <c r="T55" s="27">
        <f>+(K55*$K$2)+(L55*$L$2)+(M55*$M$2)+(N55*$N$2)+(O55*$O$2)+(P55*$P$2)+(Q55*$Q$2)+(R55*$R$2)+(S55*$S$2)</f>
        <v>0</v>
      </c>
      <c r="U55" s="27">
        <f>IF($I55="Production",1,IF($I55="Development",0.25,0))</f>
        <v>0</v>
      </c>
      <c r="V55" s="27">
        <f>+T55*U55</f>
        <v>0</v>
      </c>
      <c r="W55" s="27">
        <f>IF(C55="High",$K$2,IF(C55="Medium",$N$2,$Q$2))</f>
        <v>5</v>
      </c>
      <c r="X55" s="43"/>
      <c r="Y55" s="178"/>
    </row>
    <row r="56" spans="1:25" s="159" customFormat="1" ht="75" customHeight="1" x14ac:dyDescent="0.2">
      <c r="A56" s="90" t="s">
        <v>236</v>
      </c>
      <c r="B56" s="42" t="s">
        <v>278</v>
      </c>
      <c r="C56" s="32" t="s">
        <v>55</v>
      </c>
      <c r="D56" s="40"/>
      <c r="E56" s="32"/>
      <c r="F56" s="72" t="s">
        <v>290</v>
      </c>
      <c r="G56" s="93"/>
      <c r="H56" s="13" t="s">
        <v>53</v>
      </c>
      <c r="I56" s="13" t="s">
        <v>53</v>
      </c>
      <c r="J56" s="13" t="s">
        <v>53</v>
      </c>
      <c r="K56" s="27">
        <f>COUNTIFS(C56:C56,"=High",H56:H56,"=YES-Fully meets")</f>
        <v>0</v>
      </c>
      <c r="L56" s="27">
        <f>COUNTIFS(C56:C56,"=High",H56:H56,"=YES-Partially meets")</f>
        <v>0</v>
      </c>
      <c r="M56" s="27">
        <f>COUNTIFS(C56:C56,"=High",H56:H56,"=NO-Does not meet")</f>
        <v>0</v>
      </c>
      <c r="N56" s="27">
        <f>COUNTIFS(C56:C56,"=Medium",H56:H56,"=YES-Fully meets")</f>
        <v>0</v>
      </c>
      <c r="O56" s="27">
        <f>COUNTIFS(C56:C56,"=Medium",H56:H56,"=YES-Partially meets")</f>
        <v>0</v>
      </c>
      <c r="P56" s="27">
        <f>COUNTIFS(C56:C56,"=Medium",H56:H56,"=NO-Does not meet")</f>
        <v>0</v>
      </c>
      <c r="Q56" s="27">
        <f>COUNTIFS(C56:C56,"=Low",H56:H56,"=YES-Fully meets")</f>
        <v>0</v>
      </c>
      <c r="R56" s="27">
        <f>COUNTIFS(C56:C56,"=Low",H56:H56,"=YES-Partially meets")</f>
        <v>0</v>
      </c>
      <c r="S56" s="27">
        <f>COUNTIFS(C56:C56,"=Low",H56:H56,"=NO-Does not meet")</f>
        <v>0</v>
      </c>
      <c r="T56" s="27">
        <f>+(K56*$K$2)+(L56*$L$2)+(M56*$M$2)+(N56*$N$2)+(O56*$O$2)+(P56*$P$2)+(Q56*$Q$2)+(R56*$R$2)+(S56*$S$2)</f>
        <v>0</v>
      </c>
      <c r="U56" s="27">
        <f>IF($I56="Production",1,IF($I56="Development",0.25,0))</f>
        <v>0</v>
      </c>
      <c r="V56" s="27">
        <f>+T56*U56</f>
        <v>0</v>
      </c>
      <c r="W56" s="27">
        <f>IF(C56="High",$K$2,IF(C56="Medium",$N$2,$Q$2))</f>
        <v>5</v>
      </c>
      <c r="X56" s="43"/>
      <c r="Y56" s="178"/>
    </row>
    <row r="57" spans="1:25" s="159" customFormat="1" ht="75" customHeight="1" x14ac:dyDescent="0.2">
      <c r="A57" s="90" t="s">
        <v>237</v>
      </c>
      <c r="B57" s="42" t="s">
        <v>278</v>
      </c>
      <c r="C57" s="32" t="s">
        <v>55</v>
      </c>
      <c r="D57" s="40"/>
      <c r="E57" s="32"/>
      <c r="F57" s="72" t="s">
        <v>292</v>
      </c>
      <c r="G57" s="93"/>
      <c r="H57" s="13" t="s">
        <v>53</v>
      </c>
      <c r="I57" s="13" t="s">
        <v>53</v>
      </c>
      <c r="J57" s="13" t="s">
        <v>53</v>
      </c>
      <c r="K57" s="27">
        <f t="shared" si="101"/>
        <v>0</v>
      </c>
      <c r="L57" s="27">
        <f t="shared" si="102"/>
        <v>0</v>
      </c>
      <c r="M57" s="27">
        <f t="shared" si="103"/>
        <v>0</v>
      </c>
      <c r="N57" s="27">
        <f t="shared" si="104"/>
        <v>0</v>
      </c>
      <c r="O57" s="27">
        <f t="shared" si="105"/>
        <v>0</v>
      </c>
      <c r="P57" s="27">
        <f t="shared" si="106"/>
        <v>0</v>
      </c>
      <c r="Q57" s="27">
        <f t="shared" si="107"/>
        <v>0</v>
      </c>
      <c r="R57" s="27">
        <f t="shared" si="108"/>
        <v>0</v>
      </c>
      <c r="S57" s="27">
        <f t="shared" si="109"/>
        <v>0</v>
      </c>
      <c r="T57" s="27">
        <f t="shared" si="110"/>
        <v>0</v>
      </c>
      <c r="U57" s="27">
        <f t="shared" si="111"/>
        <v>0</v>
      </c>
      <c r="V57" s="27">
        <f t="shared" si="112"/>
        <v>0</v>
      </c>
      <c r="W57" s="27">
        <f t="shared" si="100"/>
        <v>5</v>
      </c>
      <c r="X57" s="43"/>
      <c r="Y57" s="178"/>
    </row>
    <row r="58" spans="1:25" s="159" customFormat="1" ht="75" customHeight="1" x14ac:dyDescent="0.2">
      <c r="A58" s="90" t="s">
        <v>238</v>
      </c>
      <c r="B58" s="42" t="s">
        <v>278</v>
      </c>
      <c r="C58" s="32" t="s">
        <v>55</v>
      </c>
      <c r="D58" s="40"/>
      <c r="E58" s="32"/>
      <c r="F58" s="72" t="s">
        <v>294</v>
      </c>
      <c r="G58" s="93"/>
      <c r="H58" s="13" t="s">
        <v>53</v>
      </c>
      <c r="I58" s="13" t="s">
        <v>53</v>
      </c>
      <c r="J58" s="13" t="s">
        <v>53</v>
      </c>
      <c r="K58" s="27">
        <f t="shared" si="101"/>
        <v>0</v>
      </c>
      <c r="L58" s="27">
        <f t="shared" si="102"/>
        <v>0</v>
      </c>
      <c r="M58" s="27">
        <f t="shared" si="103"/>
        <v>0</v>
      </c>
      <c r="N58" s="27">
        <f t="shared" si="104"/>
        <v>0</v>
      </c>
      <c r="O58" s="27">
        <f t="shared" si="105"/>
        <v>0</v>
      </c>
      <c r="P58" s="27">
        <f t="shared" si="106"/>
        <v>0</v>
      </c>
      <c r="Q58" s="27">
        <f t="shared" si="107"/>
        <v>0</v>
      </c>
      <c r="R58" s="27">
        <f t="shared" si="108"/>
        <v>0</v>
      </c>
      <c r="S58" s="27">
        <f t="shared" si="109"/>
        <v>0</v>
      </c>
      <c r="T58" s="27">
        <f t="shared" si="110"/>
        <v>0</v>
      </c>
      <c r="U58" s="27">
        <f t="shared" si="111"/>
        <v>0</v>
      </c>
      <c r="V58" s="27">
        <f t="shared" si="112"/>
        <v>0</v>
      </c>
      <c r="W58" s="27">
        <f t="shared" si="100"/>
        <v>5</v>
      </c>
      <c r="X58" s="43"/>
      <c r="Y58" s="178"/>
    </row>
    <row r="59" spans="1:25" s="159" customFormat="1" ht="75" customHeight="1" x14ac:dyDescent="0.2">
      <c r="A59" s="90" t="s">
        <v>239</v>
      </c>
      <c r="B59" s="42" t="s">
        <v>278</v>
      </c>
      <c r="C59" s="32" t="s">
        <v>55</v>
      </c>
      <c r="D59" s="40"/>
      <c r="E59" s="32"/>
      <c r="F59" s="72" t="s">
        <v>294</v>
      </c>
      <c r="G59" s="93"/>
      <c r="H59" s="13" t="s">
        <v>53</v>
      </c>
      <c r="I59" s="13" t="s">
        <v>53</v>
      </c>
      <c r="J59" s="13" t="s">
        <v>53</v>
      </c>
      <c r="K59" s="27">
        <f t="shared" ref="K59:K60" si="125">COUNTIFS(C59:C59,"=High",H59:H59,"=YES-Fully meets")</f>
        <v>0</v>
      </c>
      <c r="L59" s="27">
        <f t="shared" ref="L59:L60" si="126">COUNTIFS(C59:C59,"=High",H59:H59,"=YES-Partially meets")</f>
        <v>0</v>
      </c>
      <c r="M59" s="27">
        <f t="shared" ref="M59:M60" si="127">COUNTIFS(C59:C59,"=High",H59:H59,"=NO-Does not meet")</f>
        <v>0</v>
      </c>
      <c r="N59" s="27">
        <f t="shared" ref="N59:N60" si="128">COUNTIFS(C59:C59,"=Medium",H59:H59,"=YES-Fully meets")</f>
        <v>0</v>
      </c>
      <c r="O59" s="27">
        <f t="shared" ref="O59:O60" si="129">COUNTIFS(C59:C59,"=Medium",H59:H59,"=YES-Partially meets")</f>
        <v>0</v>
      </c>
      <c r="P59" s="27">
        <f t="shared" ref="P59:P60" si="130">COUNTIFS(C59:C59,"=Medium",H59:H59,"=NO-Does not meet")</f>
        <v>0</v>
      </c>
      <c r="Q59" s="27">
        <f t="shared" ref="Q59:Q60" si="131">COUNTIFS(C59:C59,"=Low",H59:H59,"=YES-Fully meets")</f>
        <v>0</v>
      </c>
      <c r="R59" s="27">
        <f t="shared" ref="R59:R60" si="132">COUNTIFS(C59:C59,"=Low",H59:H59,"=YES-Partially meets")</f>
        <v>0</v>
      </c>
      <c r="S59" s="27">
        <f t="shared" ref="S59:S60" si="133">COUNTIFS(C59:C59,"=Low",H59:H59,"=NO-Does not meet")</f>
        <v>0</v>
      </c>
      <c r="T59" s="27">
        <f t="shared" ref="T59:T60" si="134">+(K59*$K$2)+(L59*$L$2)+(M59*$M$2)+(N59*$N$2)+(O59*$O$2)+(P59*$P$2)+(Q59*$Q$2)+(R59*$R$2)+(S59*$S$2)</f>
        <v>0</v>
      </c>
      <c r="U59" s="27">
        <f t="shared" si="111"/>
        <v>0</v>
      </c>
      <c r="V59" s="27">
        <f t="shared" ref="V59:V60" si="135">+T59*U59</f>
        <v>0</v>
      </c>
      <c r="W59" s="27">
        <f t="shared" ref="W59:W60" si="136">IF(C59="High",$K$2,IF(C59="Medium",$N$2,$Q$2))</f>
        <v>5</v>
      </c>
      <c r="X59" s="43"/>
      <c r="Y59" s="178"/>
    </row>
    <row r="60" spans="1:25" s="159" customFormat="1" ht="75" customHeight="1" x14ac:dyDescent="0.2">
      <c r="A60" s="90" t="s">
        <v>243</v>
      </c>
      <c r="B60" s="42" t="s">
        <v>278</v>
      </c>
      <c r="C60" s="32" t="s">
        <v>55</v>
      </c>
      <c r="D60" s="40"/>
      <c r="E60" s="32"/>
      <c r="F60" s="72" t="s">
        <v>296</v>
      </c>
      <c r="G60" s="93"/>
      <c r="H60" s="13" t="s">
        <v>53</v>
      </c>
      <c r="I60" s="13" t="s">
        <v>53</v>
      </c>
      <c r="J60" s="13" t="s">
        <v>53</v>
      </c>
      <c r="K60" s="27">
        <f t="shared" si="125"/>
        <v>0</v>
      </c>
      <c r="L60" s="27">
        <f t="shared" si="126"/>
        <v>0</v>
      </c>
      <c r="M60" s="27">
        <f t="shared" si="127"/>
        <v>0</v>
      </c>
      <c r="N60" s="27">
        <f t="shared" si="128"/>
        <v>0</v>
      </c>
      <c r="O60" s="27">
        <f t="shared" si="129"/>
        <v>0</v>
      </c>
      <c r="P60" s="27">
        <f t="shared" si="130"/>
        <v>0</v>
      </c>
      <c r="Q60" s="27">
        <f t="shared" si="131"/>
        <v>0</v>
      </c>
      <c r="R60" s="27">
        <f t="shared" si="132"/>
        <v>0</v>
      </c>
      <c r="S60" s="27">
        <f t="shared" si="133"/>
        <v>0</v>
      </c>
      <c r="T60" s="27">
        <f t="shared" si="134"/>
        <v>0</v>
      </c>
      <c r="U60" s="27">
        <f t="shared" si="111"/>
        <v>0</v>
      </c>
      <c r="V60" s="27">
        <f t="shared" si="135"/>
        <v>0</v>
      </c>
      <c r="W60" s="27">
        <f t="shared" si="136"/>
        <v>5</v>
      </c>
      <c r="X60" s="43"/>
      <c r="Y60" s="178"/>
    </row>
    <row r="61" spans="1:25" s="159" customFormat="1" ht="75" customHeight="1" x14ac:dyDescent="0.2">
      <c r="A61" s="90" t="s">
        <v>245</v>
      </c>
      <c r="B61" s="42" t="s">
        <v>278</v>
      </c>
      <c r="C61" s="32" t="s">
        <v>55</v>
      </c>
      <c r="D61" s="40"/>
      <c r="E61" s="32"/>
      <c r="F61" s="72" t="s">
        <v>297</v>
      </c>
      <c r="G61" s="93"/>
      <c r="H61" s="13" t="s">
        <v>53</v>
      </c>
      <c r="I61" s="13" t="s">
        <v>53</v>
      </c>
      <c r="J61" s="13" t="s">
        <v>53</v>
      </c>
      <c r="K61" s="27">
        <f t="shared" si="101"/>
        <v>0</v>
      </c>
      <c r="L61" s="27">
        <f t="shared" si="102"/>
        <v>0</v>
      </c>
      <c r="M61" s="27">
        <f t="shared" si="103"/>
        <v>0</v>
      </c>
      <c r="N61" s="27">
        <f t="shared" si="104"/>
        <v>0</v>
      </c>
      <c r="O61" s="27">
        <f t="shared" si="105"/>
        <v>0</v>
      </c>
      <c r="P61" s="27">
        <f t="shared" si="106"/>
        <v>0</v>
      </c>
      <c r="Q61" s="27">
        <f t="shared" si="107"/>
        <v>0</v>
      </c>
      <c r="R61" s="27">
        <f t="shared" si="108"/>
        <v>0</v>
      </c>
      <c r="S61" s="27">
        <f t="shared" si="109"/>
        <v>0</v>
      </c>
      <c r="T61" s="27">
        <f t="shared" si="110"/>
        <v>0</v>
      </c>
      <c r="U61" s="27">
        <f t="shared" si="111"/>
        <v>0</v>
      </c>
      <c r="V61" s="27">
        <f t="shared" si="112"/>
        <v>0</v>
      </c>
      <c r="W61" s="27">
        <f t="shared" si="100"/>
        <v>5</v>
      </c>
      <c r="X61" s="43"/>
      <c r="Y61" s="178"/>
    </row>
    <row r="62" spans="1:25" s="159" customFormat="1" ht="75" customHeight="1" x14ac:dyDescent="0.2">
      <c r="A62" s="90" t="s">
        <v>247</v>
      </c>
      <c r="B62" s="42" t="s">
        <v>278</v>
      </c>
      <c r="C62" s="32" t="s">
        <v>49</v>
      </c>
      <c r="D62" s="40"/>
      <c r="E62" s="32"/>
      <c r="F62" s="72" t="s">
        <v>298</v>
      </c>
      <c r="G62" s="93"/>
      <c r="H62" s="13" t="s">
        <v>53</v>
      </c>
      <c r="I62" s="13" t="s">
        <v>53</v>
      </c>
      <c r="J62" s="13" t="s">
        <v>53</v>
      </c>
      <c r="K62" s="27">
        <f t="shared" si="101"/>
        <v>0</v>
      </c>
      <c r="L62" s="27">
        <f t="shared" si="102"/>
        <v>0</v>
      </c>
      <c r="M62" s="27">
        <f t="shared" si="103"/>
        <v>0</v>
      </c>
      <c r="N62" s="27">
        <f t="shared" si="104"/>
        <v>0</v>
      </c>
      <c r="O62" s="27">
        <f t="shared" si="105"/>
        <v>0</v>
      </c>
      <c r="P62" s="27">
        <f t="shared" si="106"/>
        <v>0</v>
      </c>
      <c r="Q62" s="27">
        <f t="shared" si="107"/>
        <v>0</v>
      </c>
      <c r="R62" s="27">
        <f t="shared" si="108"/>
        <v>0</v>
      </c>
      <c r="S62" s="27">
        <f t="shared" si="109"/>
        <v>0</v>
      </c>
      <c r="T62" s="27">
        <f t="shared" si="110"/>
        <v>0</v>
      </c>
      <c r="U62" s="27">
        <f t="shared" si="111"/>
        <v>0</v>
      </c>
      <c r="V62" s="27">
        <f t="shared" si="112"/>
        <v>0</v>
      </c>
      <c r="W62" s="27">
        <f t="shared" si="100"/>
        <v>3</v>
      </c>
      <c r="X62" s="43"/>
      <c r="Y62" s="178"/>
    </row>
    <row r="63" spans="1:25" s="159" customFormat="1" ht="75" customHeight="1" x14ac:dyDescent="0.2">
      <c r="A63" s="90" t="s">
        <v>249</v>
      </c>
      <c r="B63" s="42" t="s">
        <v>278</v>
      </c>
      <c r="C63" s="32" t="s">
        <v>49</v>
      </c>
      <c r="D63" s="40"/>
      <c r="E63" s="32"/>
      <c r="F63" s="72" t="s">
        <v>299</v>
      </c>
      <c r="G63" s="93"/>
      <c r="H63" s="13" t="s">
        <v>53</v>
      </c>
      <c r="I63" s="13" t="s">
        <v>53</v>
      </c>
      <c r="J63" s="13" t="s">
        <v>53</v>
      </c>
      <c r="K63" s="27">
        <f t="shared" si="101"/>
        <v>0</v>
      </c>
      <c r="L63" s="27">
        <f t="shared" si="102"/>
        <v>0</v>
      </c>
      <c r="M63" s="27">
        <f t="shared" si="103"/>
        <v>0</v>
      </c>
      <c r="N63" s="27">
        <f t="shared" si="104"/>
        <v>0</v>
      </c>
      <c r="O63" s="27">
        <f t="shared" si="105"/>
        <v>0</v>
      </c>
      <c r="P63" s="27">
        <f t="shared" si="106"/>
        <v>0</v>
      </c>
      <c r="Q63" s="27">
        <f t="shared" si="107"/>
        <v>0</v>
      </c>
      <c r="R63" s="27">
        <f t="shared" si="108"/>
        <v>0</v>
      </c>
      <c r="S63" s="27">
        <f t="shared" si="109"/>
        <v>0</v>
      </c>
      <c r="T63" s="27">
        <f t="shared" si="110"/>
        <v>0</v>
      </c>
      <c r="U63" s="27">
        <f t="shared" si="111"/>
        <v>0</v>
      </c>
      <c r="V63" s="27">
        <f t="shared" si="112"/>
        <v>0</v>
      </c>
      <c r="W63" s="27">
        <f t="shared" si="100"/>
        <v>3</v>
      </c>
      <c r="X63" s="43"/>
      <c r="Y63" s="178"/>
    </row>
    <row r="64" spans="1:25" s="159" customFormat="1" ht="75" customHeight="1" x14ac:dyDescent="0.2">
      <c r="A64" s="90" t="s">
        <v>251</v>
      </c>
      <c r="B64" s="42" t="s">
        <v>278</v>
      </c>
      <c r="C64" s="32" t="s">
        <v>49</v>
      </c>
      <c r="D64" s="40"/>
      <c r="E64" s="32"/>
      <c r="F64" s="72" t="s">
        <v>300</v>
      </c>
      <c r="G64" s="93"/>
      <c r="H64" s="13" t="s">
        <v>53</v>
      </c>
      <c r="I64" s="13" t="s">
        <v>53</v>
      </c>
      <c r="J64" s="13" t="s">
        <v>53</v>
      </c>
      <c r="K64" s="27">
        <f t="shared" si="101"/>
        <v>0</v>
      </c>
      <c r="L64" s="27">
        <f t="shared" si="102"/>
        <v>0</v>
      </c>
      <c r="M64" s="27">
        <f t="shared" si="103"/>
        <v>0</v>
      </c>
      <c r="N64" s="27">
        <f t="shared" si="104"/>
        <v>0</v>
      </c>
      <c r="O64" s="27">
        <f t="shared" si="105"/>
        <v>0</v>
      </c>
      <c r="P64" s="27">
        <f t="shared" si="106"/>
        <v>0</v>
      </c>
      <c r="Q64" s="27">
        <f t="shared" si="107"/>
        <v>0</v>
      </c>
      <c r="R64" s="27">
        <f t="shared" si="108"/>
        <v>0</v>
      </c>
      <c r="S64" s="27">
        <f t="shared" si="109"/>
        <v>0</v>
      </c>
      <c r="T64" s="27">
        <f t="shared" si="110"/>
        <v>0</v>
      </c>
      <c r="U64" s="27">
        <f t="shared" si="111"/>
        <v>0</v>
      </c>
      <c r="V64" s="27">
        <f t="shared" si="112"/>
        <v>0</v>
      </c>
      <c r="W64" s="27">
        <f t="shared" si="100"/>
        <v>3</v>
      </c>
      <c r="X64" s="43"/>
      <c r="Y64" s="178"/>
    </row>
    <row r="65" spans="1:25" s="159" customFormat="1" ht="75" customHeight="1" x14ac:dyDescent="0.2">
      <c r="A65" s="90" t="s">
        <v>253</v>
      </c>
      <c r="B65" s="42" t="s">
        <v>278</v>
      </c>
      <c r="C65" s="32" t="s">
        <v>49</v>
      </c>
      <c r="D65" s="40"/>
      <c r="E65" s="32"/>
      <c r="F65" s="165" t="s">
        <v>301</v>
      </c>
      <c r="G65" s="93"/>
      <c r="H65" s="13" t="s">
        <v>53</v>
      </c>
      <c r="I65" s="13" t="s">
        <v>53</v>
      </c>
      <c r="J65" s="13" t="s">
        <v>53</v>
      </c>
      <c r="K65" s="27">
        <f>COUNTIFS(C65:C65,"=High",H65:H65,"=YES-Fully meets")</f>
        <v>0</v>
      </c>
      <c r="L65" s="27">
        <f>COUNTIFS(C65:C65,"=High",H65:H65,"=YES-Partially meets")</f>
        <v>0</v>
      </c>
      <c r="M65" s="27">
        <f>COUNTIFS(C65:C65,"=High",H65:H65,"=NO-Does not meet")</f>
        <v>0</v>
      </c>
      <c r="N65" s="27">
        <f>COUNTIFS(C65:C65,"=Medium",H65:H65,"=YES-Fully meets")</f>
        <v>0</v>
      </c>
      <c r="O65" s="27">
        <f>COUNTIFS(C65:C65,"=Medium",H65:H65,"=YES-Partially meets")</f>
        <v>0</v>
      </c>
      <c r="P65" s="27">
        <f>COUNTIFS(C65:C65,"=Medium",H65:H65,"=NO-Does not meet")</f>
        <v>0</v>
      </c>
      <c r="Q65" s="27">
        <f>COUNTIFS(C65:C65,"=Low",H65:H65,"=YES-Fully meets")</f>
        <v>0</v>
      </c>
      <c r="R65" s="27">
        <f>COUNTIFS(C65:C65,"=Low",H65:H65,"=YES-Partially meets")</f>
        <v>0</v>
      </c>
      <c r="S65" s="27">
        <f>COUNTIFS(C65:C65,"=Low",H65:H65,"=NO-Does not meet")</f>
        <v>0</v>
      </c>
      <c r="T65" s="27">
        <f>+(K65*$K$2)+(L65*$L$2)+(M65*$M$2)+(N65*$N$2)+(O65*$O$2)+(P65*$P$2)+(Q65*$Q$2)+(R65*$R$2)+(S65*$S$2)</f>
        <v>0</v>
      </c>
      <c r="U65" s="27">
        <f>IF($I65="Production",1,IF($I65="Development",0.25,0))</f>
        <v>0</v>
      </c>
      <c r="V65" s="27">
        <f>+T65*U65</f>
        <v>0</v>
      </c>
      <c r="W65" s="27">
        <f>IF(C65="High",$K$2,IF(C65="Medium",$N$2,$Q$2))</f>
        <v>3</v>
      </c>
      <c r="X65" s="43"/>
      <c r="Y65" s="178"/>
    </row>
    <row r="66" spans="1:25" s="159" customFormat="1" ht="75" customHeight="1" x14ac:dyDescent="0.2">
      <c r="A66" s="90" t="s">
        <v>254</v>
      </c>
      <c r="B66" s="42" t="s">
        <v>278</v>
      </c>
      <c r="C66" s="32" t="s">
        <v>49</v>
      </c>
      <c r="D66" s="40"/>
      <c r="E66" s="32"/>
      <c r="F66" s="165" t="s">
        <v>302</v>
      </c>
      <c r="G66" s="93"/>
      <c r="H66" s="13" t="s">
        <v>53</v>
      </c>
      <c r="I66" s="13" t="s">
        <v>53</v>
      </c>
      <c r="J66" s="13" t="s">
        <v>53</v>
      </c>
      <c r="K66" s="27">
        <f>COUNTIFS(C66:C66,"=High",H66:H66,"=YES-Fully meets")</f>
        <v>0</v>
      </c>
      <c r="L66" s="27">
        <f>COUNTIFS(C66:C66,"=High",H66:H66,"=YES-Partially meets")</f>
        <v>0</v>
      </c>
      <c r="M66" s="27">
        <f>COUNTIFS(C66:C66,"=High",H66:H66,"=NO-Does not meet")</f>
        <v>0</v>
      </c>
      <c r="N66" s="27">
        <f>COUNTIFS(C66:C66,"=Medium",H66:H66,"=YES-Fully meets")</f>
        <v>0</v>
      </c>
      <c r="O66" s="27">
        <f>COUNTIFS(C66:C66,"=Medium",H66:H66,"=YES-Partially meets")</f>
        <v>0</v>
      </c>
      <c r="P66" s="27">
        <f>COUNTIFS(C66:C66,"=Medium",H66:H66,"=NO-Does not meet")</f>
        <v>0</v>
      </c>
      <c r="Q66" s="27">
        <f>COUNTIFS(C66:C66,"=Low",H66:H66,"=YES-Fully meets")</f>
        <v>0</v>
      </c>
      <c r="R66" s="27">
        <f>COUNTIFS(C66:C66,"=Low",H66:H66,"=YES-Partially meets")</f>
        <v>0</v>
      </c>
      <c r="S66" s="27">
        <f>COUNTIFS(C66:C66,"=Low",H66:H66,"=NO-Does not meet")</f>
        <v>0</v>
      </c>
      <c r="T66" s="27">
        <f>+(K66*$K$2)+(L66*$L$2)+(M66*$M$2)+(N66*$N$2)+(O66*$O$2)+(P66*$P$2)+(Q66*$Q$2)+(R66*$R$2)+(S66*$S$2)</f>
        <v>0</v>
      </c>
      <c r="U66" s="27">
        <f>IF($I66="Production",1,IF($I66="Development",0.25,0))</f>
        <v>0</v>
      </c>
      <c r="V66" s="27">
        <f>+T66*U66</f>
        <v>0</v>
      </c>
      <c r="W66" s="27">
        <f>IF(C66="High",$K$2,IF(C66="Medium",$N$2,$Q$2))</f>
        <v>3</v>
      </c>
      <c r="X66" s="43"/>
      <c r="Y66" s="178"/>
    </row>
    <row r="67" spans="1:25" s="159" customFormat="1" ht="75" customHeight="1" x14ac:dyDescent="0.2">
      <c r="A67" s="90" t="s">
        <v>688</v>
      </c>
      <c r="B67" s="42" t="s">
        <v>278</v>
      </c>
      <c r="C67" s="32" t="s">
        <v>123</v>
      </c>
      <c r="D67" s="40"/>
      <c r="E67" s="32"/>
      <c r="F67" s="72" t="s">
        <v>303</v>
      </c>
      <c r="G67" s="93"/>
      <c r="H67" s="13" t="s">
        <v>53</v>
      </c>
      <c r="I67" s="13" t="s">
        <v>53</v>
      </c>
      <c r="J67" s="13" t="s">
        <v>53</v>
      </c>
      <c r="K67" s="27">
        <f t="shared" si="101"/>
        <v>0</v>
      </c>
      <c r="L67" s="27">
        <f t="shared" si="102"/>
        <v>0</v>
      </c>
      <c r="M67" s="27">
        <f t="shared" si="103"/>
        <v>0</v>
      </c>
      <c r="N67" s="27">
        <f t="shared" si="104"/>
        <v>0</v>
      </c>
      <c r="O67" s="27">
        <f t="shared" si="105"/>
        <v>0</v>
      </c>
      <c r="P67" s="27">
        <f t="shared" si="106"/>
        <v>0</v>
      </c>
      <c r="Q67" s="27">
        <f t="shared" si="107"/>
        <v>0</v>
      </c>
      <c r="R67" s="27">
        <f t="shared" si="108"/>
        <v>0</v>
      </c>
      <c r="S67" s="27">
        <f t="shared" si="109"/>
        <v>0</v>
      </c>
      <c r="T67" s="27">
        <f t="shared" si="110"/>
        <v>0</v>
      </c>
      <c r="U67" s="27">
        <f t="shared" si="111"/>
        <v>0</v>
      </c>
      <c r="V67" s="27">
        <f t="shared" si="112"/>
        <v>0</v>
      </c>
      <c r="W67" s="27">
        <f t="shared" si="100"/>
        <v>1</v>
      </c>
      <c r="X67" s="43"/>
      <c r="Y67" s="178"/>
    </row>
    <row r="68" spans="1:25" s="159" customFormat="1" ht="75" customHeight="1" x14ac:dyDescent="0.2">
      <c r="A68" s="90" t="s">
        <v>255</v>
      </c>
      <c r="B68" s="42" t="s">
        <v>278</v>
      </c>
      <c r="C68" s="32" t="s">
        <v>49</v>
      </c>
      <c r="D68" s="40"/>
      <c r="E68" s="32"/>
      <c r="F68" s="165" t="s">
        <v>304</v>
      </c>
      <c r="G68" s="93"/>
      <c r="H68" s="13" t="s">
        <v>53</v>
      </c>
      <c r="I68" s="13" t="s">
        <v>53</v>
      </c>
      <c r="J68" s="13" t="s">
        <v>53</v>
      </c>
      <c r="K68" s="27"/>
      <c r="L68" s="27"/>
      <c r="M68" s="27"/>
      <c r="N68" s="27"/>
      <c r="O68" s="27"/>
      <c r="P68" s="27"/>
      <c r="Q68" s="27"/>
      <c r="R68" s="27"/>
      <c r="S68" s="27"/>
      <c r="T68" s="27"/>
      <c r="U68" s="27"/>
      <c r="V68" s="27"/>
      <c r="W68" s="27">
        <f t="shared" si="100"/>
        <v>3</v>
      </c>
      <c r="X68" s="43"/>
      <c r="Y68" s="178"/>
    </row>
    <row r="69" spans="1:25" s="159" customFormat="1" ht="75" customHeight="1" x14ac:dyDescent="0.2">
      <c r="A69" s="90" t="s">
        <v>257</v>
      </c>
      <c r="B69" s="42" t="s">
        <v>305</v>
      </c>
      <c r="C69" s="32" t="s">
        <v>55</v>
      </c>
      <c r="D69" s="40"/>
      <c r="E69" s="32"/>
      <c r="F69" s="72" t="s">
        <v>642</v>
      </c>
      <c r="G69" s="93"/>
      <c r="H69" s="13" t="s">
        <v>53</v>
      </c>
      <c r="I69" s="13" t="s">
        <v>53</v>
      </c>
      <c r="J69" s="13" t="s">
        <v>53</v>
      </c>
      <c r="K69" s="27">
        <f t="shared" ref="K69" si="137">COUNTIFS(C69:C69,"=High",H69:H69,"=YES-Fully meets")</f>
        <v>0</v>
      </c>
      <c r="L69" s="27">
        <f t="shared" ref="L69" si="138">COUNTIFS(C69:C69,"=High",H69:H69,"=YES-Partially meets")</f>
        <v>0</v>
      </c>
      <c r="M69" s="27">
        <f t="shared" ref="M69" si="139">COUNTIFS(C69:C69,"=High",H69:H69,"=NO-Does not meet")</f>
        <v>0</v>
      </c>
      <c r="N69" s="27">
        <f t="shared" ref="N69" si="140">COUNTIFS(C69:C69,"=Medium",H69:H69,"=YES-Fully meets")</f>
        <v>0</v>
      </c>
      <c r="O69" s="27">
        <f t="shared" ref="O69" si="141">COUNTIFS(C69:C69,"=Medium",H69:H69,"=YES-Partially meets")</f>
        <v>0</v>
      </c>
      <c r="P69" s="27">
        <f t="shared" ref="P69" si="142">COUNTIFS(C69:C69,"=Medium",H69:H69,"=NO-Does not meet")</f>
        <v>0</v>
      </c>
      <c r="Q69" s="27">
        <f t="shared" ref="Q69" si="143">COUNTIFS(C69:C69,"=Low",H69:H69,"=YES-Fully meets")</f>
        <v>0</v>
      </c>
      <c r="R69" s="27">
        <f t="shared" ref="R69" si="144">COUNTIFS(C69:C69,"=Low",H69:H69,"=YES-Partially meets")</f>
        <v>0</v>
      </c>
      <c r="S69" s="27">
        <f t="shared" ref="S69" si="145">COUNTIFS(C69:C69,"=Low",H69:H69,"=NO-Does not meet")</f>
        <v>0</v>
      </c>
      <c r="T69" s="27">
        <f t="shared" ref="T69" si="146">+(K69*$K$2)+(L69*$L$2)+(M69*$M$2)+(N69*$N$2)+(O69*$O$2)+(P69*$P$2)+(Q69*$Q$2)+(R69*$R$2)+(S69*$S$2)</f>
        <v>0</v>
      </c>
      <c r="U69" s="27">
        <f t="shared" ref="U69:U84" si="147">IF($I69="Production",1,IF($I69="Development",0.25,0))</f>
        <v>0</v>
      </c>
      <c r="V69" s="27">
        <f t="shared" ref="V69" si="148">+T69*U69</f>
        <v>0</v>
      </c>
      <c r="W69" s="27">
        <f t="shared" ref="W69" si="149">IF(C69="High",$K$2,IF(C69="Medium",$N$2,$Q$2))</f>
        <v>5</v>
      </c>
      <c r="X69" s="43"/>
      <c r="Y69" s="178"/>
    </row>
    <row r="70" spans="1:25" s="159" customFormat="1" ht="75" customHeight="1" x14ac:dyDescent="0.2">
      <c r="A70" s="90" t="s">
        <v>258</v>
      </c>
      <c r="B70" s="42" t="s">
        <v>305</v>
      </c>
      <c r="C70" s="32" t="s">
        <v>55</v>
      </c>
      <c r="D70" s="40"/>
      <c r="E70" s="32"/>
      <c r="F70" s="72" t="s">
        <v>643</v>
      </c>
      <c r="G70" s="93"/>
      <c r="H70" s="13" t="s">
        <v>53</v>
      </c>
      <c r="I70" s="13" t="s">
        <v>53</v>
      </c>
      <c r="J70" s="13" t="s">
        <v>53</v>
      </c>
      <c r="K70" s="27">
        <f t="shared" ref="K70:K84" si="150">COUNTIFS(C70:C70,"=High",H70:H70,"=YES-Fully meets")</f>
        <v>0</v>
      </c>
      <c r="L70" s="27">
        <f t="shared" ref="L70:L84" si="151">COUNTIFS(C70:C70,"=High",H70:H70,"=YES-Partially meets")</f>
        <v>0</v>
      </c>
      <c r="M70" s="27">
        <f t="shared" ref="M70:M84" si="152">COUNTIFS(C70:C70,"=High",H70:H70,"=NO-Does not meet")</f>
        <v>0</v>
      </c>
      <c r="N70" s="27">
        <f t="shared" ref="N70:N84" si="153">COUNTIFS(C70:C70,"=Medium",H70:H70,"=YES-Fully meets")</f>
        <v>0</v>
      </c>
      <c r="O70" s="27">
        <f t="shared" ref="O70:O84" si="154">COUNTIFS(C70:C70,"=Medium",H70:H70,"=YES-Partially meets")</f>
        <v>0</v>
      </c>
      <c r="P70" s="27">
        <f t="shared" ref="P70:P84" si="155">COUNTIFS(C70:C70,"=Medium",H70:H70,"=NO-Does not meet")</f>
        <v>0</v>
      </c>
      <c r="Q70" s="27">
        <f t="shared" ref="Q70:Q84" si="156">COUNTIFS(C70:C70,"=Low",H70:H70,"=YES-Fully meets")</f>
        <v>0</v>
      </c>
      <c r="R70" s="27">
        <f t="shared" ref="R70:R84" si="157">COUNTIFS(C70:C70,"=Low",H70:H70,"=YES-Partially meets")</f>
        <v>0</v>
      </c>
      <c r="S70" s="27">
        <f t="shared" ref="S70:S84" si="158">COUNTIFS(C70:C70,"=Low",H70:H70,"=NO-Does not meet")</f>
        <v>0</v>
      </c>
      <c r="T70" s="27">
        <f t="shared" ref="T70:T84" si="159">+(K70*$K$2)+(L70*$L$2)+(M70*$M$2)+(N70*$N$2)+(O70*$O$2)+(P70*$P$2)+(Q70*$Q$2)+(R70*$R$2)+(S70*$S$2)</f>
        <v>0</v>
      </c>
      <c r="U70" s="27">
        <f t="shared" si="147"/>
        <v>0</v>
      </c>
      <c r="V70" s="27">
        <f t="shared" ref="V70:V84" si="160">+T70*U70</f>
        <v>0</v>
      </c>
      <c r="W70" s="27">
        <f t="shared" si="100"/>
        <v>5</v>
      </c>
      <c r="X70" s="43"/>
      <c r="Y70" s="178"/>
    </row>
    <row r="71" spans="1:25" s="159" customFormat="1" ht="75" customHeight="1" x14ac:dyDescent="0.2">
      <c r="A71" s="90" t="s">
        <v>261</v>
      </c>
      <c r="B71" s="42" t="s">
        <v>305</v>
      </c>
      <c r="C71" s="32" t="s">
        <v>55</v>
      </c>
      <c r="D71" s="40"/>
      <c r="E71" s="32"/>
      <c r="F71" s="72" t="s">
        <v>306</v>
      </c>
      <c r="G71" s="93"/>
      <c r="H71" s="13" t="s">
        <v>53</v>
      </c>
      <c r="I71" s="13" t="s">
        <v>53</v>
      </c>
      <c r="J71" s="13" t="s">
        <v>53</v>
      </c>
      <c r="K71" s="27">
        <f t="shared" si="150"/>
        <v>0</v>
      </c>
      <c r="L71" s="27">
        <f t="shared" si="151"/>
        <v>0</v>
      </c>
      <c r="M71" s="27">
        <f t="shared" si="152"/>
        <v>0</v>
      </c>
      <c r="N71" s="27">
        <f t="shared" si="153"/>
        <v>0</v>
      </c>
      <c r="O71" s="27">
        <f t="shared" si="154"/>
        <v>0</v>
      </c>
      <c r="P71" s="27">
        <f t="shared" si="155"/>
        <v>0</v>
      </c>
      <c r="Q71" s="27">
        <f t="shared" si="156"/>
        <v>0</v>
      </c>
      <c r="R71" s="27">
        <f t="shared" si="157"/>
        <v>0</v>
      </c>
      <c r="S71" s="27">
        <f t="shared" si="158"/>
        <v>0</v>
      </c>
      <c r="T71" s="27">
        <f t="shared" si="159"/>
        <v>0</v>
      </c>
      <c r="U71" s="27">
        <f t="shared" si="147"/>
        <v>0</v>
      </c>
      <c r="V71" s="27">
        <f t="shared" si="160"/>
        <v>0</v>
      </c>
      <c r="W71" s="27">
        <f t="shared" si="100"/>
        <v>5</v>
      </c>
      <c r="X71" s="43"/>
      <c r="Y71" s="178"/>
    </row>
    <row r="72" spans="1:25" s="159" customFormat="1" ht="75" customHeight="1" x14ac:dyDescent="0.2">
      <c r="A72" s="90" t="s">
        <v>263</v>
      </c>
      <c r="B72" s="42" t="s">
        <v>305</v>
      </c>
      <c r="C72" s="32" t="s">
        <v>55</v>
      </c>
      <c r="D72" s="40"/>
      <c r="E72" s="32"/>
      <c r="F72" s="72" t="s">
        <v>307</v>
      </c>
      <c r="G72" s="93"/>
      <c r="H72" s="13" t="s">
        <v>53</v>
      </c>
      <c r="I72" s="13" t="s">
        <v>53</v>
      </c>
      <c r="J72" s="13" t="s">
        <v>53</v>
      </c>
      <c r="K72" s="27">
        <f t="shared" si="150"/>
        <v>0</v>
      </c>
      <c r="L72" s="27">
        <f t="shared" si="151"/>
        <v>0</v>
      </c>
      <c r="M72" s="27">
        <f t="shared" si="152"/>
        <v>0</v>
      </c>
      <c r="N72" s="27">
        <f t="shared" si="153"/>
        <v>0</v>
      </c>
      <c r="O72" s="27">
        <f t="shared" si="154"/>
        <v>0</v>
      </c>
      <c r="P72" s="27">
        <f t="shared" si="155"/>
        <v>0</v>
      </c>
      <c r="Q72" s="27">
        <f t="shared" si="156"/>
        <v>0</v>
      </c>
      <c r="R72" s="27">
        <f t="shared" si="157"/>
        <v>0</v>
      </c>
      <c r="S72" s="27">
        <f t="shared" si="158"/>
        <v>0</v>
      </c>
      <c r="T72" s="27">
        <f t="shared" si="159"/>
        <v>0</v>
      </c>
      <c r="U72" s="27">
        <f t="shared" si="147"/>
        <v>0</v>
      </c>
      <c r="V72" s="27">
        <f t="shared" si="160"/>
        <v>0</v>
      </c>
      <c r="W72" s="27">
        <f t="shared" si="100"/>
        <v>5</v>
      </c>
      <c r="X72" s="43"/>
      <c r="Y72" s="178"/>
    </row>
    <row r="73" spans="1:25" s="159" customFormat="1" ht="75" customHeight="1" x14ac:dyDescent="0.2">
      <c r="A73" s="90" t="s">
        <v>265</v>
      </c>
      <c r="B73" s="42" t="s">
        <v>305</v>
      </c>
      <c r="C73" s="32" t="s">
        <v>55</v>
      </c>
      <c r="D73" s="40"/>
      <c r="E73" s="32"/>
      <c r="F73" s="72" t="s">
        <v>644</v>
      </c>
      <c r="G73" s="93"/>
      <c r="H73" s="13" t="s">
        <v>53</v>
      </c>
      <c r="I73" s="13" t="s">
        <v>53</v>
      </c>
      <c r="J73" s="13" t="s">
        <v>53</v>
      </c>
      <c r="K73" s="27">
        <f t="shared" si="150"/>
        <v>0</v>
      </c>
      <c r="L73" s="27">
        <f t="shared" si="151"/>
        <v>0</v>
      </c>
      <c r="M73" s="27">
        <f t="shared" si="152"/>
        <v>0</v>
      </c>
      <c r="N73" s="27">
        <f t="shared" si="153"/>
        <v>0</v>
      </c>
      <c r="O73" s="27">
        <f t="shared" si="154"/>
        <v>0</v>
      </c>
      <c r="P73" s="27">
        <f t="shared" si="155"/>
        <v>0</v>
      </c>
      <c r="Q73" s="27">
        <f t="shared" si="156"/>
        <v>0</v>
      </c>
      <c r="R73" s="27">
        <f t="shared" si="157"/>
        <v>0</v>
      </c>
      <c r="S73" s="27">
        <f t="shared" si="158"/>
        <v>0</v>
      </c>
      <c r="T73" s="27">
        <f t="shared" si="159"/>
        <v>0</v>
      </c>
      <c r="U73" s="27">
        <f t="shared" si="147"/>
        <v>0</v>
      </c>
      <c r="V73" s="27">
        <f t="shared" si="160"/>
        <v>0</v>
      </c>
      <c r="W73" s="27">
        <f t="shared" si="100"/>
        <v>5</v>
      </c>
      <c r="X73" s="43"/>
      <c r="Y73" s="178"/>
    </row>
    <row r="74" spans="1:25" s="159" customFormat="1" ht="75" customHeight="1" x14ac:dyDescent="0.2">
      <c r="A74" s="90" t="s">
        <v>689</v>
      </c>
      <c r="B74" s="42" t="s">
        <v>305</v>
      </c>
      <c r="C74" s="32" t="s">
        <v>55</v>
      </c>
      <c r="D74" s="40"/>
      <c r="E74" s="32"/>
      <c r="F74" s="72" t="s">
        <v>308</v>
      </c>
      <c r="G74" s="93"/>
      <c r="H74" s="13" t="s">
        <v>53</v>
      </c>
      <c r="I74" s="13" t="s">
        <v>53</v>
      </c>
      <c r="J74" s="13" t="s">
        <v>53</v>
      </c>
      <c r="K74" s="27">
        <f t="shared" si="150"/>
        <v>0</v>
      </c>
      <c r="L74" s="27">
        <f t="shared" si="151"/>
        <v>0</v>
      </c>
      <c r="M74" s="27">
        <f t="shared" si="152"/>
        <v>0</v>
      </c>
      <c r="N74" s="27">
        <f t="shared" si="153"/>
        <v>0</v>
      </c>
      <c r="O74" s="27">
        <f t="shared" si="154"/>
        <v>0</v>
      </c>
      <c r="P74" s="27">
        <f t="shared" si="155"/>
        <v>0</v>
      </c>
      <c r="Q74" s="27">
        <f t="shared" si="156"/>
        <v>0</v>
      </c>
      <c r="R74" s="27">
        <f t="shared" si="157"/>
        <v>0</v>
      </c>
      <c r="S74" s="27">
        <f t="shared" si="158"/>
        <v>0</v>
      </c>
      <c r="T74" s="27">
        <f t="shared" si="159"/>
        <v>0</v>
      </c>
      <c r="U74" s="27">
        <f t="shared" si="147"/>
        <v>0</v>
      </c>
      <c r="V74" s="27">
        <f t="shared" si="160"/>
        <v>0</v>
      </c>
      <c r="W74" s="27">
        <f t="shared" si="100"/>
        <v>5</v>
      </c>
      <c r="X74" s="43"/>
      <c r="Y74" s="178"/>
    </row>
    <row r="75" spans="1:25" s="159" customFormat="1" ht="75" customHeight="1" x14ac:dyDescent="0.2">
      <c r="A75" s="90" t="s">
        <v>269</v>
      </c>
      <c r="B75" s="42" t="s">
        <v>305</v>
      </c>
      <c r="C75" s="32" t="s">
        <v>55</v>
      </c>
      <c r="D75" s="40"/>
      <c r="E75" s="32"/>
      <c r="F75" s="72" t="s">
        <v>309</v>
      </c>
      <c r="G75" s="93"/>
      <c r="H75" s="13" t="s">
        <v>53</v>
      </c>
      <c r="I75" s="13" t="s">
        <v>53</v>
      </c>
      <c r="J75" s="13" t="s">
        <v>53</v>
      </c>
      <c r="K75" s="27">
        <f t="shared" si="150"/>
        <v>0</v>
      </c>
      <c r="L75" s="27">
        <f t="shared" si="151"/>
        <v>0</v>
      </c>
      <c r="M75" s="27">
        <f t="shared" si="152"/>
        <v>0</v>
      </c>
      <c r="N75" s="27">
        <f t="shared" si="153"/>
        <v>0</v>
      </c>
      <c r="O75" s="27">
        <f t="shared" si="154"/>
        <v>0</v>
      </c>
      <c r="P75" s="27">
        <f t="shared" si="155"/>
        <v>0</v>
      </c>
      <c r="Q75" s="27">
        <f t="shared" si="156"/>
        <v>0</v>
      </c>
      <c r="R75" s="27">
        <f t="shared" si="157"/>
        <v>0</v>
      </c>
      <c r="S75" s="27">
        <f t="shared" si="158"/>
        <v>0</v>
      </c>
      <c r="T75" s="27">
        <f t="shared" si="159"/>
        <v>0</v>
      </c>
      <c r="U75" s="27">
        <f t="shared" si="147"/>
        <v>0</v>
      </c>
      <c r="V75" s="27">
        <f t="shared" si="160"/>
        <v>0</v>
      </c>
      <c r="W75" s="27">
        <f t="shared" ref="W75:W84" si="161">IF(C75="High",$K$2,IF(C75="Medium",$N$2,$Q$2))</f>
        <v>5</v>
      </c>
      <c r="X75" s="43"/>
      <c r="Y75" s="178"/>
    </row>
    <row r="76" spans="1:25" s="159" customFormat="1" ht="75" customHeight="1" x14ac:dyDescent="0.2">
      <c r="A76" s="90" t="s">
        <v>271</v>
      </c>
      <c r="B76" s="42" t="s">
        <v>305</v>
      </c>
      <c r="C76" s="32" t="s">
        <v>55</v>
      </c>
      <c r="D76" s="40"/>
      <c r="E76" s="32"/>
      <c r="F76" s="72" t="s">
        <v>697</v>
      </c>
      <c r="G76" s="93"/>
      <c r="H76" s="13" t="s">
        <v>53</v>
      </c>
      <c r="I76" s="13" t="s">
        <v>53</v>
      </c>
      <c r="J76" s="13" t="s">
        <v>53</v>
      </c>
      <c r="K76" s="27">
        <f t="shared" si="150"/>
        <v>0</v>
      </c>
      <c r="L76" s="27">
        <f t="shared" si="151"/>
        <v>0</v>
      </c>
      <c r="M76" s="27">
        <f t="shared" si="152"/>
        <v>0</v>
      </c>
      <c r="N76" s="27">
        <f t="shared" si="153"/>
        <v>0</v>
      </c>
      <c r="O76" s="27">
        <f t="shared" si="154"/>
        <v>0</v>
      </c>
      <c r="P76" s="27">
        <f t="shared" si="155"/>
        <v>0</v>
      </c>
      <c r="Q76" s="27">
        <f t="shared" si="156"/>
        <v>0</v>
      </c>
      <c r="R76" s="27">
        <f t="shared" si="157"/>
        <v>0</v>
      </c>
      <c r="S76" s="27">
        <f t="shared" si="158"/>
        <v>0</v>
      </c>
      <c r="T76" s="27">
        <f t="shared" si="159"/>
        <v>0</v>
      </c>
      <c r="U76" s="27">
        <f t="shared" si="147"/>
        <v>0</v>
      </c>
      <c r="V76" s="27">
        <f t="shared" si="160"/>
        <v>0</v>
      </c>
      <c r="W76" s="27">
        <f t="shared" si="161"/>
        <v>5</v>
      </c>
      <c r="X76" s="43"/>
      <c r="Y76" s="178"/>
    </row>
    <row r="77" spans="1:25" s="159" customFormat="1" ht="75" customHeight="1" x14ac:dyDescent="0.2">
      <c r="A77" s="90" t="s">
        <v>273</v>
      </c>
      <c r="B77" s="42" t="s">
        <v>305</v>
      </c>
      <c r="C77" s="32" t="s">
        <v>49</v>
      </c>
      <c r="D77" s="40"/>
      <c r="E77" s="32"/>
      <c r="F77" s="165" t="s">
        <v>310</v>
      </c>
      <c r="G77" s="93"/>
      <c r="H77" s="13" t="s">
        <v>53</v>
      </c>
      <c r="I77" s="13" t="s">
        <v>53</v>
      </c>
      <c r="J77" s="13" t="s">
        <v>53</v>
      </c>
      <c r="K77" s="27">
        <f>COUNTIFS(C77:C77,"=High",H77:H77,"=YES-Fully meets")</f>
        <v>0</v>
      </c>
      <c r="L77" s="27">
        <f>COUNTIFS(C77:C77,"=High",H77:H77,"=YES-Partially meets")</f>
        <v>0</v>
      </c>
      <c r="M77" s="27">
        <f>COUNTIFS(C77:C77,"=High",H77:H77,"=NO-Does not meet")</f>
        <v>0</v>
      </c>
      <c r="N77" s="27">
        <f>COUNTIFS(C77:C77,"=Medium",H77:H77,"=YES-Fully meets")</f>
        <v>0</v>
      </c>
      <c r="O77" s="27">
        <f>COUNTIFS(C77:C77,"=Medium",H77:H77,"=YES-Partially meets")</f>
        <v>0</v>
      </c>
      <c r="P77" s="27">
        <f>COUNTIFS(C77:C77,"=Medium",H77:H77,"=NO-Does not meet")</f>
        <v>0</v>
      </c>
      <c r="Q77" s="27">
        <f>COUNTIFS(C77:C77,"=Low",H77:H77,"=YES-Fully meets")</f>
        <v>0</v>
      </c>
      <c r="R77" s="27">
        <f>COUNTIFS(C77:C77,"=Low",H77:H77,"=YES-Partially meets")</f>
        <v>0</v>
      </c>
      <c r="S77" s="27">
        <f>COUNTIFS(C77:C77,"=Low",H77:H77,"=NO-Does not meet")</f>
        <v>0</v>
      </c>
      <c r="T77" s="27">
        <f>+(K77*$K$2)+(L77*$L$2)+(M77*$M$2)+(N77*$N$2)+(O77*$O$2)+(P77*$P$2)+(Q77*$Q$2)+(R77*$R$2)+(S77*$S$2)</f>
        <v>0</v>
      </c>
      <c r="U77" s="27">
        <f>IF($I77="Production",1,IF($I77="Development",0.25,0))</f>
        <v>0</v>
      </c>
      <c r="V77" s="27">
        <f>+T77*U77</f>
        <v>0</v>
      </c>
      <c r="W77" s="27">
        <f>IF(C77="High",$K$2,IF(C77="Medium",$N$2,$Q$2))</f>
        <v>3</v>
      </c>
      <c r="X77" s="43"/>
      <c r="Y77" s="178"/>
    </row>
    <row r="78" spans="1:25" s="159" customFormat="1" ht="75" customHeight="1" x14ac:dyDescent="0.2">
      <c r="A78" s="90" t="s">
        <v>275</v>
      </c>
      <c r="B78" s="42" t="s">
        <v>311</v>
      </c>
      <c r="C78" s="32" t="s">
        <v>55</v>
      </c>
      <c r="D78" s="40"/>
      <c r="E78" s="32"/>
      <c r="F78" s="72" t="s">
        <v>312</v>
      </c>
      <c r="G78" s="93"/>
      <c r="H78" s="13" t="s">
        <v>53</v>
      </c>
      <c r="I78" s="13" t="s">
        <v>53</v>
      </c>
      <c r="J78" s="13" t="s">
        <v>53</v>
      </c>
      <c r="K78" s="27">
        <f>COUNTIFS(C78:C78,"=High",H78:H78,"=YES-Fully meets")</f>
        <v>0</v>
      </c>
      <c r="L78" s="27">
        <f>COUNTIFS(C78:C78,"=High",H78:H78,"=YES-Partially meets")</f>
        <v>0</v>
      </c>
      <c r="M78" s="27">
        <f>COUNTIFS(C78:C78,"=High",H78:H78,"=NO-Does not meet")</f>
        <v>0</v>
      </c>
      <c r="N78" s="27">
        <f>COUNTIFS(C78:C78,"=Medium",H78:H78,"=YES-Fully meets")</f>
        <v>0</v>
      </c>
      <c r="O78" s="27">
        <f>COUNTIFS(C78:C78,"=Medium",H78:H78,"=YES-Partially meets")</f>
        <v>0</v>
      </c>
      <c r="P78" s="27">
        <f>COUNTIFS(C78:C78,"=Medium",H78:H78,"=NO-Does not meet")</f>
        <v>0</v>
      </c>
      <c r="Q78" s="27">
        <f>COUNTIFS(C78:C78,"=Low",H78:H78,"=YES-Fully meets")</f>
        <v>0</v>
      </c>
      <c r="R78" s="27">
        <f>COUNTIFS(C78:C78,"=Low",H78:H78,"=YES-Partially meets")</f>
        <v>0</v>
      </c>
      <c r="S78" s="27">
        <f>COUNTIFS(C78:C78,"=Low",H78:H78,"=NO-Does not meet")</f>
        <v>0</v>
      </c>
      <c r="T78" s="27">
        <f>+(K78*$K$2)+(L78*$L$2)+(M78*$M$2)+(N78*$N$2)+(O78*$O$2)+(P78*$P$2)+(Q78*$Q$2)+(R78*$R$2)+(S78*$S$2)</f>
        <v>0</v>
      </c>
      <c r="U78" s="27">
        <f>IF($I78="Production",1,IF($I78="Development",0.25,0))</f>
        <v>0</v>
      </c>
      <c r="V78" s="27">
        <f>+T78*U78</f>
        <v>0</v>
      </c>
      <c r="W78" s="27">
        <f>IF(C78="High",$K$2,IF(C78="Medium",$N$2,$Q$2))</f>
        <v>5</v>
      </c>
      <c r="X78" s="43"/>
      <c r="Y78" s="178"/>
    </row>
    <row r="79" spans="1:25" s="159" customFormat="1" ht="75" customHeight="1" x14ac:dyDescent="0.2">
      <c r="A79" s="90" t="s">
        <v>277</v>
      </c>
      <c r="B79" s="42" t="s">
        <v>311</v>
      </c>
      <c r="C79" s="32" t="s">
        <v>49</v>
      </c>
      <c r="D79" s="40"/>
      <c r="E79" s="32"/>
      <c r="F79" s="72" t="s">
        <v>313</v>
      </c>
      <c r="G79" s="93"/>
      <c r="H79" s="13" t="s">
        <v>53</v>
      </c>
      <c r="I79" s="13" t="s">
        <v>53</v>
      </c>
      <c r="J79" s="13" t="s">
        <v>53</v>
      </c>
      <c r="K79" s="27">
        <f>COUNTIFS(C79:C79,"=High",H79:H79,"=YES-Fully meets")</f>
        <v>0</v>
      </c>
      <c r="L79" s="27">
        <f>COUNTIFS(C79:C79,"=High",H79:H79,"=YES-Partially meets")</f>
        <v>0</v>
      </c>
      <c r="M79" s="27">
        <f>COUNTIFS(C79:C79,"=High",H79:H79,"=NO-Does not meet")</f>
        <v>0</v>
      </c>
      <c r="N79" s="27">
        <f>COUNTIFS(C79:C79,"=Medium",H79:H79,"=YES-Fully meets")</f>
        <v>0</v>
      </c>
      <c r="O79" s="27">
        <f>COUNTIFS(C79:C79,"=Medium",H79:H79,"=YES-Partially meets")</f>
        <v>0</v>
      </c>
      <c r="P79" s="27">
        <f>COUNTIFS(C79:C79,"=Medium",H79:H79,"=NO-Does not meet")</f>
        <v>0</v>
      </c>
      <c r="Q79" s="27">
        <f>COUNTIFS(C79:C79,"=Low",H79:H79,"=YES-Fully meets")</f>
        <v>0</v>
      </c>
      <c r="R79" s="27">
        <f>COUNTIFS(C79:C79,"=Low",H79:H79,"=YES-Partially meets")</f>
        <v>0</v>
      </c>
      <c r="S79" s="27">
        <f>COUNTIFS(C79:C79,"=Low",H79:H79,"=NO-Does not meet")</f>
        <v>0</v>
      </c>
      <c r="T79" s="27">
        <f>+(K79*$K$2)+(L79*$L$2)+(M79*$M$2)+(N79*$N$2)+(O79*$O$2)+(P79*$P$2)+(Q79*$Q$2)+(R79*$R$2)+(S79*$S$2)</f>
        <v>0</v>
      </c>
      <c r="U79" s="27">
        <f>IF($I79="Production",1,IF($I79="Development",0.25,0))</f>
        <v>0</v>
      </c>
      <c r="V79" s="27">
        <f>+T79*U79</f>
        <v>0</v>
      </c>
      <c r="W79" s="27">
        <f>IF(C79="High",$K$2,IF(C79="Medium",$N$2,$Q$2))</f>
        <v>3</v>
      </c>
      <c r="X79" s="43"/>
      <c r="Y79" s="178"/>
    </row>
    <row r="80" spans="1:25" s="159" customFormat="1" ht="75" customHeight="1" x14ac:dyDescent="0.2">
      <c r="A80" s="90" t="s">
        <v>280</v>
      </c>
      <c r="B80" s="42" t="s">
        <v>311</v>
      </c>
      <c r="C80" s="32" t="s">
        <v>55</v>
      </c>
      <c r="D80" s="40"/>
      <c r="E80" s="32"/>
      <c r="F80" s="72" t="s">
        <v>314</v>
      </c>
      <c r="G80" s="93"/>
      <c r="H80" s="13" t="s">
        <v>53</v>
      </c>
      <c r="I80" s="13" t="s">
        <v>53</v>
      </c>
      <c r="J80" s="13" t="s">
        <v>53</v>
      </c>
      <c r="K80" s="27">
        <f>COUNTIFS(C80:C80,"=High",H80:H80,"=YES-Fully meets")</f>
        <v>0</v>
      </c>
      <c r="L80" s="27">
        <f>COUNTIFS(C80:C80,"=High",H80:H80,"=YES-Partially meets")</f>
        <v>0</v>
      </c>
      <c r="M80" s="27">
        <f>COUNTIFS(C80:C80,"=High",H80:H80,"=NO-Does not meet")</f>
        <v>0</v>
      </c>
      <c r="N80" s="27">
        <f>COUNTIFS(C80:C80,"=Medium",H80:H80,"=YES-Fully meets")</f>
        <v>0</v>
      </c>
      <c r="O80" s="27">
        <f>COUNTIFS(C80:C80,"=Medium",H80:H80,"=YES-Partially meets")</f>
        <v>0</v>
      </c>
      <c r="P80" s="27">
        <f>COUNTIFS(C80:C80,"=Medium",H80:H80,"=NO-Does not meet")</f>
        <v>0</v>
      </c>
      <c r="Q80" s="27">
        <f>COUNTIFS(C80:C80,"=Low",H80:H80,"=YES-Fully meets")</f>
        <v>0</v>
      </c>
      <c r="R80" s="27">
        <f>COUNTIFS(C80:C80,"=Low",H80:H80,"=YES-Partially meets")</f>
        <v>0</v>
      </c>
      <c r="S80" s="27">
        <f>COUNTIFS(C80:C80,"=Low",H80:H80,"=NO-Does not meet")</f>
        <v>0</v>
      </c>
      <c r="T80" s="27">
        <f>+(K80*$K$2)+(L80*$L$2)+(M80*$M$2)+(N80*$N$2)+(O80*$O$2)+(P80*$P$2)+(Q80*$Q$2)+(R80*$R$2)+(S80*$S$2)</f>
        <v>0</v>
      </c>
      <c r="U80" s="27">
        <f>IF($I80="Production",1,IF($I80="Development",0.25,0))</f>
        <v>0</v>
      </c>
      <c r="V80" s="27">
        <f>+T80*U80</f>
        <v>0</v>
      </c>
      <c r="W80" s="27">
        <f>IF(C80="High",$K$2,IF(C80="Medium",$N$2,$Q$2))</f>
        <v>5</v>
      </c>
      <c r="X80" s="43"/>
      <c r="Y80" s="178"/>
    </row>
    <row r="81" spans="1:25" s="159" customFormat="1" ht="75" customHeight="1" x14ac:dyDescent="0.2">
      <c r="A81" s="90" t="s">
        <v>690</v>
      </c>
      <c r="B81" s="42" t="s">
        <v>311</v>
      </c>
      <c r="C81" s="32" t="s">
        <v>55</v>
      </c>
      <c r="D81" s="40"/>
      <c r="E81" s="32"/>
      <c r="F81" s="165" t="s">
        <v>645</v>
      </c>
      <c r="G81" s="93"/>
      <c r="H81" s="13" t="s">
        <v>53</v>
      </c>
      <c r="I81" s="13" t="s">
        <v>53</v>
      </c>
      <c r="J81" s="13" t="s">
        <v>53</v>
      </c>
      <c r="K81" s="27">
        <f>COUNTIFS(C81:C81,"=High",H81:H81,"=YES-Fully meets")</f>
        <v>0</v>
      </c>
      <c r="L81" s="27">
        <f>COUNTIFS(C81:C81,"=High",H81:H81,"=YES-Partially meets")</f>
        <v>0</v>
      </c>
      <c r="M81" s="27">
        <f>COUNTIFS(C81:C81,"=High",H81:H81,"=NO-Does not meet")</f>
        <v>0</v>
      </c>
      <c r="N81" s="27">
        <f>COUNTIFS(C81:C81,"=Medium",H81:H81,"=YES-Fully meets")</f>
        <v>0</v>
      </c>
      <c r="O81" s="27">
        <f>COUNTIFS(C81:C81,"=Medium",H81:H81,"=YES-Partially meets")</f>
        <v>0</v>
      </c>
      <c r="P81" s="27">
        <f>COUNTIFS(C81:C81,"=Medium",H81:H81,"=NO-Does not meet")</f>
        <v>0</v>
      </c>
      <c r="Q81" s="27">
        <f>COUNTIFS(C81:C81,"=Low",H81:H81,"=YES-Fully meets")</f>
        <v>0</v>
      </c>
      <c r="R81" s="27">
        <f>COUNTIFS(C81:C81,"=Low",H81:H81,"=YES-Partially meets")</f>
        <v>0</v>
      </c>
      <c r="S81" s="27">
        <f>COUNTIFS(C81:C81,"=Low",H81:H81,"=NO-Does not meet")</f>
        <v>0</v>
      </c>
      <c r="T81" s="27">
        <f>+(K81*$K$2)+(L81*$L$2)+(M81*$M$2)+(N81*$N$2)+(O81*$O$2)+(P81*$P$2)+(Q81*$Q$2)+(R81*$R$2)+(S81*$S$2)</f>
        <v>0</v>
      </c>
      <c r="U81" s="27">
        <f>IF($I81="Production",1,IF($I81="Development",0.25,0))</f>
        <v>0</v>
      </c>
      <c r="V81" s="27">
        <f>+T81*U81</f>
        <v>0</v>
      </c>
      <c r="W81" s="27">
        <f>IF(C81="High",$K$2,IF(C81="Medium",$N$2,$Q$2))</f>
        <v>5</v>
      </c>
      <c r="X81" s="43"/>
      <c r="Y81" s="178"/>
    </row>
    <row r="82" spans="1:25" s="159" customFormat="1" ht="75" customHeight="1" x14ac:dyDescent="0.2">
      <c r="A82" s="90" t="s">
        <v>286</v>
      </c>
      <c r="B82" s="42" t="s">
        <v>311</v>
      </c>
      <c r="C82" s="32" t="s">
        <v>49</v>
      </c>
      <c r="D82" s="40"/>
      <c r="E82" s="32"/>
      <c r="F82" s="72" t="s">
        <v>315</v>
      </c>
      <c r="G82" s="93"/>
      <c r="H82" s="13" t="s">
        <v>53</v>
      </c>
      <c r="I82" s="13" t="s">
        <v>53</v>
      </c>
      <c r="J82" s="13" t="s">
        <v>53</v>
      </c>
      <c r="K82" s="27">
        <f t="shared" si="150"/>
        <v>0</v>
      </c>
      <c r="L82" s="27">
        <f t="shared" si="151"/>
        <v>0</v>
      </c>
      <c r="M82" s="27">
        <f t="shared" si="152"/>
        <v>0</v>
      </c>
      <c r="N82" s="27">
        <f t="shared" si="153"/>
        <v>0</v>
      </c>
      <c r="O82" s="27">
        <f t="shared" si="154"/>
        <v>0</v>
      </c>
      <c r="P82" s="27">
        <f t="shared" si="155"/>
        <v>0</v>
      </c>
      <c r="Q82" s="27">
        <f t="shared" si="156"/>
        <v>0</v>
      </c>
      <c r="R82" s="27">
        <f t="shared" si="157"/>
        <v>0</v>
      </c>
      <c r="S82" s="27">
        <f t="shared" si="158"/>
        <v>0</v>
      </c>
      <c r="T82" s="27">
        <f t="shared" si="159"/>
        <v>0</v>
      </c>
      <c r="U82" s="27">
        <f t="shared" si="147"/>
        <v>0</v>
      </c>
      <c r="V82" s="27">
        <f t="shared" si="160"/>
        <v>0</v>
      </c>
      <c r="W82" s="27">
        <f t="shared" si="161"/>
        <v>3</v>
      </c>
      <c r="X82" s="43"/>
      <c r="Y82" s="178"/>
    </row>
    <row r="83" spans="1:25" s="159" customFormat="1" ht="75" customHeight="1" x14ac:dyDescent="0.2">
      <c r="A83" s="90" t="s">
        <v>291</v>
      </c>
      <c r="B83" s="42" t="s">
        <v>311</v>
      </c>
      <c r="C83" s="32" t="s">
        <v>55</v>
      </c>
      <c r="D83" s="40"/>
      <c r="E83" s="32"/>
      <c r="F83" s="165" t="s">
        <v>646</v>
      </c>
      <c r="G83" s="93"/>
      <c r="H83" s="13" t="s">
        <v>53</v>
      </c>
      <c r="I83" s="13" t="s">
        <v>53</v>
      </c>
      <c r="J83" s="13" t="s">
        <v>53</v>
      </c>
      <c r="K83" s="27">
        <f t="shared" si="150"/>
        <v>0</v>
      </c>
      <c r="L83" s="27">
        <f t="shared" si="151"/>
        <v>0</v>
      </c>
      <c r="M83" s="27">
        <f t="shared" si="152"/>
        <v>0</v>
      </c>
      <c r="N83" s="27">
        <f t="shared" si="153"/>
        <v>0</v>
      </c>
      <c r="O83" s="27">
        <f t="shared" si="154"/>
        <v>0</v>
      </c>
      <c r="P83" s="27">
        <f t="shared" si="155"/>
        <v>0</v>
      </c>
      <c r="Q83" s="27">
        <f t="shared" si="156"/>
        <v>0</v>
      </c>
      <c r="R83" s="27">
        <f t="shared" si="157"/>
        <v>0</v>
      </c>
      <c r="S83" s="27">
        <f t="shared" si="158"/>
        <v>0</v>
      </c>
      <c r="T83" s="27">
        <f t="shared" si="159"/>
        <v>0</v>
      </c>
      <c r="U83" s="27">
        <f t="shared" si="147"/>
        <v>0</v>
      </c>
      <c r="V83" s="27">
        <f t="shared" si="160"/>
        <v>0</v>
      </c>
      <c r="W83" s="27">
        <f t="shared" si="161"/>
        <v>5</v>
      </c>
      <c r="X83" s="43"/>
      <c r="Y83" s="178"/>
    </row>
    <row r="84" spans="1:25" s="159" customFormat="1" ht="75" customHeight="1" x14ac:dyDescent="0.2">
      <c r="A84" s="90" t="s">
        <v>293</v>
      </c>
      <c r="B84" s="42" t="s">
        <v>311</v>
      </c>
      <c r="C84" s="32" t="s">
        <v>55</v>
      </c>
      <c r="D84" s="40"/>
      <c r="E84" s="32"/>
      <c r="F84" s="72" t="s">
        <v>316</v>
      </c>
      <c r="G84" s="93"/>
      <c r="H84" s="13" t="s">
        <v>53</v>
      </c>
      <c r="I84" s="13" t="s">
        <v>53</v>
      </c>
      <c r="J84" s="13" t="s">
        <v>53</v>
      </c>
      <c r="K84" s="27">
        <f t="shared" si="150"/>
        <v>0</v>
      </c>
      <c r="L84" s="27">
        <f t="shared" si="151"/>
        <v>0</v>
      </c>
      <c r="M84" s="27">
        <f t="shared" si="152"/>
        <v>0</v>
      </c>
      <c r="N84" s="27">
        <f t="shared" si="153"/>
        <v>0</v>
      </c>
      <c r="O84" s="27">
        <f t="shared" si="154"/>
        <v>0</v>
      </c>
      <c r="P84" s="27">
        <f t="shared" si="155"/>
        <v>0</v>
      </c>
      <c r="Q84" s="27">
        <f t="shared" si="156"/>
        <v>0</v>
      </c>
      <c r="R84" s="27">
        <f t="shared" si="157"/>
        <v>0</v>
      </c>
      <c r="S84" s="27">
        <f t="shared" si="158"/>
        <v>0</v>
      </c>
      <c r="T84" s="27">
        <f t="shared" si="159"/>
        <v>0</v>
      </c>
      <c r="U84" s="27">
        <f t="shared" si="147"/>
        <v>0</v>
      </c>
      <c r="V84" s="27">
        <f t="shared" si="160"/>
        <v>0</v>
      </c>
      <c r="W84" s="27">
        <f t="shared" si="161"/>
        <v>5</v>
      </c>
      <c r="X84" s="43"/>
      <c r="Y84" s="178"/>
    </row>
    <row r="85" spans="1:25" s="159" customFormat="1" ht="75" customHeight="1" x14ac:dyDescent="0.2">
      <c r="A85" s="90" t="s">
        <v>295</v>
      </c>
      <c r="B85" s="42" t="s">
        <v>311</v>
      </c>
      <c r="C85" s="32" t="s">
        <v>55</v>
      </c>
      <c r="D85" s="40"/>
      <c r="E85" s="32"/>
      <c r="F85" s="72" t="s">
        <v>647</v>
      </c>
      <c r="G85" s="93"/>
      <c r="H85" s="13" t="s">
        <v>53</v>
      </c>
      <c r="I85" s="13" t="s">
        <v>53</v>
      </c>
      <c r="J85" s="13" t="s">
        <v>53</v>
      </c>
      <c r="K85" s="27">
        <f t="shared" ref="K85" si="162">COUNTIFS(C85:C85,"=High",H85:H85,"=YES-Fully meets")</f>
        <v>0</v>
      </c>
      <c r="L85" s="27">
        <f t="shared" ref="L85" si="163">COUNTIFS(C85:C85,"=High",H85:H85,"=YES-Partially meets")</f>
        <v>0</v>
      </c>
      <c r="M85" s="27">
        <f t="shared" ref="M85" si="164">COUNTIFS(C85:C85,"=High",H85:H85,"=NO-Does not meet")</f>
        <v>0</v>
      </c>
      <c r="N85" s="27">
        <f t="shared" ref="N85" si="165">COUNTIFS(C85:C85,"=Medium",H85:H85,"=YES-Fully meets")</f>
        <v>0</v>
      </c>
      <c r="O85" s="27">
        <f t="shared" ref="O85" si="166">COUNTIFS(C85:C85,"=Medium",H85:H85,"=YES-Partially meets")</f>
        <v>0</v>
      </c>
      <c r="P85" s="27">
        <f t="shared" ref="P85" si="167">COUNTIFS(C85:C85,"=Medium",H85:H85,"=NO-Does not meet")</f>
        <v>0</v>
      </c>
      <c r="Q85" s="27">
        <f t="shared" ref="Q85" si="168">COUNTIFS(C85:C85,"=Low",H85:H85,"=YES-Fully meets")</f>
        <v>0</v>
      </c>
      <c r="R85" s="27">
        <f t="shared" ref="R85" si="169">COUNTIFS(C85:C85,"=Low",H85:H85,"=YES-Partially meets")</f>
        <v>0</v>
      </c>
      <c r="S85" s="27">
        <f t="shared" ref="S85" si="170">COUNTIFS(C85:C85,"=Low",H85:H85,"=NO-Does not meet")</f>
        <v>0</v>
      </c>
      <c r="T85" s="27">
        <f t="shared" ref="T85" si="171">+(K85*$K$2)+(L85*$L$2)+(M85*$M$2)+(N85*$N$2)+(O85*$O$2)+(P85*$P$2)+(Q85*$Q$2)+(R85*$R$2)+(S85*$S$2)</f>
        <v>0</v>
      </c>
      <c r="U85" s="27">
        <f t="shared" ref="U85" si="172">IF($I85="Production",1,IF($I85="Development",0.25,0))</f>
        <v>0</v>
      </c>
      <c r="V85" s="27">
        <f t="shared" ref="V85" si="173">+T85*U85</f>
        <v>0</v>
      </c>
      <c r="W85" s="27">
        <f t="shared" ref="W85" si="174">IF(C85="High",$K$2,IF(C85="Medium",$N$2,$Q$2))</f>
        <v>5</v>
      </c>
      <c r="X85" s="43"/>
      <c r="Y85" s="178"/>
    </row>
    <row r="86" spans="1:25" ht="18.75" x14ac:dyDescent="0.3">
      <c r="A86" s="73" t="s">
        <v>203</v>
      </c>
      <c r="B86" s="73"/>
      <c r="C86" s="74"/>
      <c r="D86" s="75"/>
      <c r="E86" s="74"/>
      <c r="F86" s="76"/>
      <c r="G86" s="170"/>
      <c r="H86" s="170"/>
      <c r="I86" s="171"/>
      <c r="J86" s="171"/>
      <c r="K86" s="79">
        <f t="shared" ref="K86:W86" si="175">SUM(K4:K85)</f>
        <v>0</v>
      </c>
      <c r="L86" s="79">
        <f t="shared" si="175"/>
        <v>0</v>
      </c>
      <c r="M86" s="79">
        <f t="shared" si="175"/>
        <v>0</v>
      </c>
      <c r="N86" s="79">
        <f t="shared" si="175"/>
        <v>0</v>
      </c>
      <c r="O86" s="79">
        <f t="shared" si="175"/>
        <v>0</v>
      </c>
      <c r="P86" s="79">
        <f t="shared" si="175"/>
        <v>0</v>
      </c>
      <c r="Q86" s="79">
        <f t="shared" si="175"/>
        <v>0</v>
      </c>
      <c r="R86" s="79">
        <f t="shared" si="175"/>
        <v>0</v>
      </c>
      <c r="S86" s="79">
        <f t="shared" si="175"/>
        <v>0</v>
      </c>
      <c r="T86" s="79">
        <f t="shared" si="175"/>
        <v>0</v>
      </c>
      <c r="U86" s="79">
        <f t="shared" si="175"/>
        <v>0</v>
      </c>
      <c r="V86" s="79">
        <f t="shared" si="175"/>
        <v>0</v>
      </c>
      <c r="W86" s="79">
        <f t="shared" si="175"/>
        <v>364</v>
      </c>
      <c r="X86" s="80"/>
      <c r="Y86" s="76"/>
    </row>
  </sheetData>
  <sheetProtection algorithmName="SHA-512" hashValue="k6vIpcuPloSaS369tIhP52rVDpmjVF06bAiLUQQZgZRlVvnCHe8q10Swkl/GoZCxv8srLXPRWU0vV/e42iCiOg==" saltValue="LFqfmQCb1xiy6aaahlGspQ==" spinCount="100000" sheet="1"/>
  <sortState xmlns:xlrd2="http://schemas.microsoft.com/office/spreadsheetml/2017/richdata2" ref="A4:Y84">
    <sortCondition ref="B4:B84"/>
    <sortCondition ref="A4:A84"/>
  </sortState>
  <mergeCells count="1">
    <mergeCell ref="H2:J2"/>
  </mergeCells>
  <phoneticPr fontId="36" type="noConversion"/>
  <conditionalFormatting sqref="C1:E27">
    <cfRule type="cellIs" dxfId="177" priority="2" operator="equal">
      <formula>"Advantageous"</formula>
    </cfRule>
    <cfRule type="cellIs" dxfId="176" priority="8" operator="equal">
      <formula>"Not Needed"</formula>
    </cfRule>
    <cfRule type="cellIs" dxfId="175" priority="9" operator="equal">
      <formula>"Minimal"</formula>
    </cfRule>
  </conditionalFormatting>
  <conditionalFormatting sqref="C1:E85">
    <cfRule type="cellIs" dxfId="174" priority="1009" stopIfTrue="1" operator="equal">
      <formula>"Extremely Advantageous"</formula>
    </cfRule>
    <cfRule type="cellIs" dxfId="173" priority="1010" stopIfTrue="1" operator="equal">
      <formula>"Highly Advantageous"</formula>
    </cfRule>
  </conditionalFormatting>
  <conditionalFormatting sqref="C4:E85 H4:J85">
    <cfRule type="cellIs" dxfId="172" priority="7" stopIfTrue="1" operator="equal">
      <formula>"Select from Drop Down List"</formula>
    </cfRule>
  </conditionalFormatting>
  <conditionalFormatting sqref="C4:E85">
    <cfRule type="cellIs" dxfId="171" priority="1" stopIfTrue="1" operator="equal">
      <formula>"High"</formula>
    </cfRule>
    <cfRule type="cellIs" dxfId="170" priority="2567" stopIfTrue="1" operator="equal">
      <formula>"Exception"</formula>
    </cfRule>
  </conditionalFormatting>
  <conditionalFormatting sqref="C28:E85 C87:E1048576">
    <cfRule type="cellIs" dxfId="169" priority="2622" operator="equal">
      <formula>"Not Needed"</formula>
    </cfRule>
    <cfRule type="cellIs" dxfId="168" priority="2623" operator="equal">
      <formula>"Minimal"</formula>
    </cfRule>
  </conditionalFormatting>
  <conditionalFormatting sqref="C28:E1048576">
    <cfRule type="cellIs" dxfId="167" priority="954" operator="equal">
      <formula>"Advantageous"</formula>
    </cfRule>
  </conditionalFormatting>
  <conditionalFormatting sqref="C86:E86">
    <cfRule type="cellIs" dxfId="166" priority="950" operator="equal">
      <formula>"Not Needed"</formula>
    </cfRule>
    <cfRule type="cellIs" dxfId="165" priority="951" operator="equal">
      <formula>"Minimal"</formula>
    </cfRule>
    <cfRule type="cellIs" dxfId="164" priority="952" stopIfTrue="1" operator="equal">
      <formula>"Extremely Advantageous"</formula>
    </cfRule>
    <cfRule type="cellIs" dxfId="163" priority="953" stopIfTrue="1" operator="equal">
      <formula>"Highly Advantageous"</formula>
    </cfRule>
  </conditionalFormatting>
  <conditionalFormatting sqref="C87:E1048576">
    <cfRule type="cellIs" dxfId="162" priority="2533" stopIfTrue="1" operator="equal">
      <formula>"Extremely Advantageous"</formula>
    </cfRule>
    <cfRule type="cellIs" dxfId="161" priority="2534" stopIfTrue="1" operator="equal">
      <formula>"Highly Advantageous"</formula>
    </cfRule>
  </conditionalFormatting>
  <conditionalFormatting sqref="G4:G85">
    <cfRule type="expression" dxfId="160" priority="20" stopIfTrue="1">
      <formula>#REF!="YES-partially meets"</formula>
    </cfRule>
  </conditionalFormatting>
  <conditionalFormatting sqref="H64534:H64956">
    <cfRule type="cellIs" dxfId="159" priority="2631" stopIfTrue="1" operator="equal">
      <formula>"Y"</formula>
    </cfRule>
  </conditionalFormatting>
  <conditionalFormatting sqref="H1:J1">
    <cfRule type="cellIs" dxfId="158" priority="2615" stopIfTrue="1" operator="equal">
      <formula>"Select from Drop Down List"</formula>
    </cfRule>
  </conditionalFormatting>
  <conditionalFormatting sqref="H4:J85">
    <cfRule type="cellIs" dxfId="157" priority="16" stopIfTrue="1" operator="equal">
      <formula>"Exception"</formula>
    </cfRule>
  </conditionalFormatting>
  <conditionalFormatting sqref="I86:J64533">
    <cfRule type="cellIs" dxfId="156" priority="949" stopIfTrue="1" operator="equal">
      <formula>"Select from Drop Down List"</formula>
    </cfRule>
  </conditionalFormatting>
  <conditionalFormatting sqref="I3:Y3">
    <cfRule type="cellIs" dxfId="155" priority="21" stopIfTrue="1" operator="equal">
      <formula>"Select from Drop Down List"</formula>
    </cfRule>
  </conditionalFormatting>
  <conditionalFormatting sqref="K64534:K1048576">
    <cfRule type="cellIs" dxfId="154" priority="2617" stopIfTrue="1" operator="equal">
      <formula>"Select from Drop Down List"</formula>
    </cfRule>
  </conditionalFormatting>
  <dataValidations count="6">
    <dataValidation allowBlank="1" showInputMessage="1" showErrorMessage="1" errorTitle="Invalid specification type" error="Please enter a Specification type from the drop-down list." sqref="D1 E83:E85 D83:D1048576 E4:E21 D3:D21 D21:E82" xr:uid="{3D90A62B-EB43-42F2-A2E0-399CB6AF04C3}"/>
    <dataValidation type="list" allowBlank="1" showInputMessage="1" showErrorMessage="1" errorTitle="Invalid specification type" error="Please enter a Specification type from the drop-down list." sqref="D2" xr:uid="{94E1EE32-DD74-42E4-8DED-2E50974D2721}">
      <formula1>"Cloud, On-premise, Hybrid"</formula1>
    </dataValidation>
    <dataValidation type="list" allowBlank="1" showInputMessage="1" showErrorMessage="1" errorTitle="Invalid specification type" error="Please enter a Specification type from the drop-down list." sqref="C4:C85" xr:uid="{49A0DF3D-6179-4389-A2D8-581A6C95CBE5}">
      <formula1>"High, Medium, Low"</formula1>
    </dataValidation>
    <dataValidation type="list" allowBlank="1" showInputMessage="1" showErrorMessage="1" sqref="H4:H85" xr:uid="{5D3C967F-0F85-4F7F-9735-9ABDFCF383A6}">
      <formula1>"Select from drop down list, YES-Fully meets, YES-Partially meets, NO-Does not meet"</formula1>
    </dataValidation>
    <dataValidation type="list" allowBlank="1" showInputMessage="1" showErrorMessage="1" sqref="I4:I85" xr:uid="{8BF8D81C-7207-4569-9FA2-AD325FFDF8A0}">
      <formula1>"Select from drop down list, Production, Development, Roadmap, Not in any environment"</formula1>
    </dataValidation>
    <dataValidation type="list" allowBlank="1" showInputMessage="1" showErrorMessage="1" sqref="J4:J85" xr:uid="{17ED961D-A7B0-4864-90B3-868CE9DA161F}">
      <formula1>"Select from drop down list, Base Pkg, Addl Module, 3rd Party, Configuration, Customization"</formula1>
    </dataValidation>
  </dataValidations>
  <pageMargins left="0.7" right="0.7" top="0.75" bottom="0.75" header="0.3" footer="0.3"/>
  <pageSetup paperSize="17" scale="63" fitToHeight="0" orientation="landscape" r:id="rId1"/>
  <headerFooter>
    <oddHeader>&amp;L&amp;F&amp;R&amp;A</oddHeader>
    <oddFooter>&amp;L&amp;D&amp;C&amp;A&amp;RPage &amp;P</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5">
    <pageSetUpPr fitToPage="1"/>
  </sheetPr>
  <dimension ref="A1:Y20"/>
  <sheetViews>
    <sheetView tabSelected="1" zoomScale="85" zoomScaleNormal="85" workbookViewId="0">
      <pane ySplit="3" topLeftCell="A4" activePane="bottomLeft" state="frozen"/>
      <selection pane="bottomLeft" activeCell="G4" sqref="G4"/>
    </sheetView>
  </sheetViews>
  <sheetFormatPr defaultColWidth="9.140625" defaultRowHeight="15" x14ac:dyDescent="0.25"/>
  <cols>
    <col min="1" max="1" width="10.7109375" style="2" customWidth="1"/>
    <col min="2" max="2" width="18.7109375" style="2" customWidth="1"/>
    <col min="3" max="3" width="18" style="3" customWidth="1"/>
    <col min="4" max="4" width="18" style="41" hidden="1" customWidth="1"/>
    <col min="5" max="5" width="18" style="3" hidden="1" customWidth="1"/>
    <col min="6" max="6" width="65.7109375" style="4" customWidth="1"/>
    <col min="7" max="7" width="65.7109375" style="172" customWidth="1"/>
    <col min="8" max="8" width="30.42578125" style="172" customWidth="1"/>
    <col min="9" max="10" width="30.7109375" style="173" customWidth="1"/>
    <col min="11" max="11" width="10.7109375" hidden="1" customWidth="1"/>
    <col min="12" max="13" width="10" style="30" hidden="1" customWidth="1"/>
    <col min="14" max="23" width="8.7109375" style="30" hidden="1" customWidth="1"/>
    <col min="24" max="24" width="60.7109375" style="30" hidden="1" customWidth="1"/>
    <col min="25" max="25" width="43.140625" style="30" hidden="1" customWidth="1"/>
    <col min="26" max="16384" width="9.140625" style="30"/>
  </cols>
  <sheetData>
    <row r="1" spans="1:25" s="153" customFormat="1" ht="105" customHeight="1" thickBot="1" x14ac:dyDescent="0.3">
      <c r="A1" s="7" t="s">
        <v>18</v>
      </c>
      <c r="B1" s="7" t="s">
        <v>19</v>
      </c>
      <c r="C1" s="7" t="s">
        <v>20</v>
      </c>
      <c r="D1" s="37" t="s">
        <v>21</v>
      </c>
      <c r="E1" s="7" t="s">
        <v>22</v>
      </c>
      <c r="F1" s="7" t="s">
        <v>23</v>
      </c>
      <c r="G1" s="7" t="s">
        <v>24</v>
      </c>
      <c r="H1" s="7" t="s">
        <v>25</v>
      </c>
      <c r="I1" s="7" t="s">
        <v>26</v>
      </c>
      <c r="J1" s="7" t="s">
        <v>27</v>
      </c>
      <c r="K1" s="18" t="s">
        <v>28</v>
      </c>
      <c r="L1" s="18" t="s">
        <v>29</v>
      </c>
      <c r="M1" s="18" t="s">
        <v>30</v>
      </c>
      <c r="N1" s="18" t="s">
        <v>31</v>
      </c>
      <c r="O1" s="18" t="s">
        <v>32</v>
      </c>
      <c r="P1" s="18" t="s">
        <v>33</v>
      </c>
      <c r="Q1" s="19" t="s">
        <v>34</v>
      </c>
      <c r="R1" s="19" t="s">
        <v>35</v>
      </c>
      <c r="S1" s="19" t="s">
        <v>36</v>
      </c>
      <c r="T1" s="19" t="s">
        <v>37</v>
      </c>
      <c r="U1" s="19" t="s">
        <v>38</v>
      </c>
      <c r="V1" s="19" t="s">
        <v>39</v>
      </c>
      <c r="W1" s="20" t="s">
        <v>40</v>
      </c>
      <c r="X1" s="21" t="s">
        <v>41</v>
      </c>
      <c r="Y1" s="152" t="s">
        <v>42</v>
      </c>
    </row>
    <row r="2" spans="1:25" s="153" customFormat="1" ht="25.5" customHeight="1" thickBot="1" x14ac:dyDescent="0.3">
      <c r="A2" s="44"/>
      <c r="B2" s="14"/>
      <c r="C2" s="15"/>
      <c r="D2" s="38"/>
      <c r="E2" s="15"/>
      <c r="F2" s="34"/>
      <c r="G2" s="35"/>
      <c r="H2" s="181" t="s">
        <v>702</v>
      </c>
      <c r="I2" s="182"/>
      <c r="J2" s="183"/>
      <c r="K2" s="82">
        <v>5</v>
      </c>
      <c r="L2" s="83">
        <v>2</v>
      </c>
      <c r="M2" s="83">
        <v>0</v>
      </c>
      <c r="N2" s="83">
        <v>3</v>
      </c>
      <c r="O2" s="83">
        <v>1</v>
      </c>
      <c r="P2" s="83">
        <v>0</v>
      </c>
      <c r="Q2" s="83">
        <v>1</v>
      </c>
      <c r="R2" s="82">
        <v>0</v>
      </c>
      <c r="S2" s="82">
        <v>0</v>
      </c>
      <c r="T2" s="84"/>
      <c r="U2" s="82" t="s">
        <v>45</v>
      </c>
      <c r="V2" s="84"/>
      <c r="W2" s="23"/>
      <c r="X2" s="25"/>
      <c r="Y2" s="158"/>
    </row>
    <row r="3" spans="1:25" s="159" customFormat="1" ht="30" customHeight="1" x14ac:dyDescent="0.25">
      <c r="A3" s="8"/>
      <c r="B3" s="31"/>
      <c r="C3" s="9"/>
      <c r="D3" s="39"/>
      <c r="E3" s="9"/>
      <c r="F3" s="143" t="s">
        <v>317</v>
      </c>
      <c r="G3" s="11"/>
      <c r="H3" s="11"/>
      <c r="I3" s="12"/>
      <c r="J3" s="12"/>
      <c r="K3" s="9"/>
      <c r="L3" s="9"/>
      <c r="M3" s="9"/>
      <c r="N3" s="9"/>
      <c r="O3" s="9"/>
      <c r="P3" s="9"/>
      <c r="Q3" s="9"/>
      <c r="R3" s="9"/>
      <c r="S3" s="9"/>
      <c r="T3" s="9"/>
      <c r="U3" s="9"/>
      <c r="V3" s="9"/>
      <c r="W3" s="9"/>
      <c r="X3" s="9"/>
      <c r="Y3" s="9"/>
    </row>
    <row r="4" spans="1:25" s="159" customFormat="1" ht="75" customHeight="1" x14ac:dyDescent="0.2">
      <c r="A4" s="90" t="s">
        <v>318</v>
      </c>
      <c r="B4" s="42" t="s">
        <v>627</v>
      </c>
      <c r="C4" s="32" t="s">
        <v>55</v>
      </c>
      <c r="D4" s="40"/>
      <c r="E4" s="32"/>
      <c r="F4" s="72" t="s">
        <v>628</v>
      </c>
      <c r="G4" s="94" t="s">
        <v>711</v>
      </c>
      <c r="H4" s="13" t="s">
        <v>53</v>
      </c>
      <c r="I4" s="13" t="s">
        <v>53</v>
      </c>
      <c r="J4" s="13" t="s">
        <v>53</v>
      </c>
      <c r="K4" s="27">
        <f>COUNTIFS(C4:C4,"=High",H4:H4,"=YES-Fully meets")</f>
        <v>0</v>
      </c>
      <c r="L4" s="27">
        <f>COUNTIFS(C4:C4,"=High",H4:H4,"=YES-Partially meets")</f>
        <v>0</v>
      </c>
      <c r="M4" s="27">
        <f>COUNTIFS(C4:C4,"=High",H4:H4,"=NO-Does not meet")</f>
        <v>0</v>
      </c>
      <c r="N4" s="27">
        <f>COUNTIFS(C4:C4,"=Medium",H4:H4,"=YES-Fully meets")</f>
        <v>0</v>
      </c>
      <c r="O4" s="27">
        <f>COUNTIFS(C4:C4,"=Medium",H4:H4,"=YES-Partially meets")</f>
        <v>0</v>
      </c>
      <c r="P4" s="27">
        <f>COUNTIFS(C4:C4,"=Medium",H4:H4,"=YES-Fully meets")</f>
        <v>0</v>
      </c>
      <c r="Q4" s="27">
        <f>COUNTIFS(C4:C4,"=Medium",H4:H4,"=NO-Does not meet")</f>
        <v>0</v>
      </c>
      <c r="R4" s="27">
        <f>COUNTIFS(C4:C4,"=Low",H4:H4,"=YES-Fully meets")</f>
        <v>0</v>
      </c>
      <c r="S4" s="27">
        <f>COUNTIFS(C4:C4,"=Low",H4:H4,"=YES-Partially meets")</f>
        <v>0</v>
      </c>
      <c r="T4" s="27">
        <f>+(K4*$K$2)+(L4*$L$2)+(M4*$M$2)+(N4*$N$2)+(O4*$O$2)+(P4*$P$2)+(Q4*$Q$2)+(R4*$R$2)+(S4*$S$2)</f>
        <v>0</v>
      </c>
      <c r="U4" s="27">
        <f>IF($I4="Production",1,IF($I4="Development",0.25,0))</f>
        <v>0</v>
      </c>
      <c r="V4" s="27">
        <f>+T4*U4</f>
        <v>0</v>
      </c>
      <c r="W4" s="27">
        <f>IF(C4="High",$K$2,IF(C4="Medium",$N$2,$Q$2))</f>
        <v>5</v>
      </c>
      <c r="X4" s="29"/>
      <c r="Y4" s="179" t="s">
        <v>321</v>
      </c>
    </row>
    <row r="5" spans="1:25" s="159" customFormat="1" ht="75" customHeight="1" x14ac:dyDescent="0.2">
      <c r="A5" s="90" t="s">
        <v>322</v>
      </c>
      <c r="B5" s="42" t="s">
        <v>648</v>
      </c>
      <c r="C5" s="32" t="s">
        <v>55</v>
      </c>
      <c r="D5" s="40"/>
      <c r="E5" s="32"/>
      <c r="F5" s="72" t="s">
        <v>649</v>
      </c>
      <c r="G5" s="94"/>
      <c r="H5" s="13" t="s">
        <v>53</v>
      </c>
      <c r="I5" s="13" t="s">
        <v>53</v>
      </c>
      <c r="J5" s="13" t="s">
        <v>53</v>
      </c>
      <c r="K5" s="27">
        <f>COUNTIFS(C5:C5,"=High",H5:H5,"=YES-Fully meets")</f>
        <v>0</v>
      </c>
      <c r="L5" s="27">
        <f>COUNTIFS(C5:C5,"=High",H5:H5,"=YES-Partially meets")</f>
        <v>0</v>
      </c>
      <c r="M5" s="27">
        <f>COUNTIFS(C5:C5,"=High",H5:H5,"=NO-Does not meet")</f>
        <v>0</v>
      </c>
      <c r="N5" s="27">
        <f>COUNTIFS(C5:C5,"=Medium",H5:H5,"=YES-Fully meets")</f>
        <v>0</v>
      </c>
      <c r="O5" s="27">
        <f>COUNTIFS(C5:C5,"=Medium",H5:H5,"=YES-Partially meets")</f>
        <v>0</v>
      </c>
      <c r="P5" s="27">
        <f>COUNTIFS(C5:C5,"=Medium",H5:H5,"=YES-Fully meets")</f>
        <v>0</v>
      </c>
      <c r="Q5" s="27">
        <f>COUNTIFS(C5:C5,"=Medium",H5:H5,"=NO-Does not meet")</f>
        <v>0</v>
      </c>
      <c r="R5" s="27">
        <f>COUNTIFS(C5:C5,"=Low",H5:H5,"=YES-Fully meets")</f>
        <v>0</v>
      </c>
      <c r="S5" s="27">
        <f>COUNTIFS(C5:C5,"=Low",H5:H5,"=YES-Partially meets")</f>
        <v>0</v>
      </c>
      <c r="T5" s="27">
        <f>+(K5*$K$2)+(L5*$L$2)+(M5*$M$2)+(N5*$N$2)+(O5*$O$2)+(P5*$P$2)+(Q5*$Q$2)+(R5*$R$2)+(S5*$S$2)</f>
        <v>0</v>
      </c>
      <c r="U5" s="27">
        <f>IF($I5="Production",1,IF($I5="Development",0.25,0))</f>
        <v>0</v>
      </c>
      <c r="V5" s="27">
        <f>+T5*U5</f>
        <v>0</v>
      </c>
      <c r="W5" s="27">
        <f>IF(C5="High",$K$2,IF(C5="Medium",$N$2,$Q$2))</f>
        <v>5</v>
      </c>
      <c r="X5" s="29"/>
      <c r="Y5" s="179" t="s">
        <v>321</v>
      </c>
    </row>
    <row r="6" spans="1:25" s="159" customFormat="1" ht="75" customHeight="1" x14ac:dyDescent="0.2">
      <c r="A6" s="90" t="s">
        <v>326</v>
      </c>
      <c r="B6" s="42" t="s">
        <v>319</v>
      </c>
      <c r="C6" s="32" t="s">
        <v>123</v>
      </c>
      <c r="D6" s="40"/>
      <c r="E6" s="32"/>
      <c r="F6" s="72" t="s">
        <v>320</v>
      </c>
      <c r="G6" s="94"/>
      <c r="H6" s="13" t="s">
        <v>53</v>
      </c>
      <c r="I6" s="13" t="s">
        <v>53</v>
      </c>
      <c r="J6" s="13" t="s">
        <v>53</v>
      </c>
      <c r="K6" s="27">
        <f>COUNTIFS(C6:C6,"=High",H6:H6,"=YES-Fully meets")</f>
        <v>0</v>
      </c>
      <c r="L6" s="27">
        <f>COUNTIFS(C6:C6,"=High",H6:H6,"=YES-Partially meets")</f>
        <v>0</v>
      </c>
      <c r="M6" s="27">
        <f>COUNTIFS(C6:C6,"=High",H6:H6,"=NO-Does not meet")</f>
        <v>0</v>
      </c>
      <c r="N6" s="27">
        <f>COUNTIFS(C6:C6,"=Medium",H6:H6,"=YES-Fully meets")</f>
        <v>0</v>
      </c>
      <c r="O6" s="27">
        <f>COUNTIFS(C6:C6,"=Medium",H6:H6,"=YES-Partially meets")</f>
        <v>0</v>
      </c>
      <c r="P6" s="27">
        <f>COUNTIFS(C6:C6,"=Medium",H6:H6,"=YES-Fully meets")</f>
        <v>0</v>
      </c>
      <c r="Q6" s="27">
        <f>COUNTIFS(C6:C6,"=Medium",H6:H6,"=NO-Does not meet")</f>
        <v>0</v>
      </c>
      <c r="R6" s="27">
        <f>COUNTIFS(C6:C6,"=Low",H6:H6,"=YES-Fully meets")</f>
        <v>0</v>
      </c>
      <c r="S6" s="27">
        <f>COUNTIFS(C6:C6,"=Low",H6:H6,"=YES-Partially meets")</f>
        <v>0</v>
      </c>
      <c r="T6" s="27">
        <f>+(K6*$K$2)+(L6*$L$2)+(M6*$M$2)+(N6*$N$2)+(O6*$O$2)+(P6*$P$2)+(Q6*$Q$2)+(R6*$R$2)+(S6*$S$2)</f>
        <v>0</v>
      </c>
      <c r="U6" s="27">
        <f>IF($I6="Production",1,IF($I6="Development",0.25,0))</f>
        <v>0</v>
      </c>
      <c r="V6" s="27">
        <f>+T6*U6</f>
        <v>0</v>
      </c>
      <c r="W6" s="27">
        <f>IF(C6="High",$K$2,IF(C6="Medium",$N$2,$Q$2))</f>
        <v>1</v>
      </c>
      <c r="X6" s="29"/>
      <c r="Y6" s="179" t="s">
        <v>321</v>
      </c>
    </row>
    <row r="7" spans="1:25" s="159" customFormat="1" ht="75" customHeight="1" x14ac:dyDescent="0.2">
      <c r="A7" s="90" t="s">
        <v>329</v>
      </c>
      <c r="B7" s="42" t="s">
        <v>323</v>
      </c>
      <c r="C7" s="32" t="s">
        <v>55</v>
      </c>
      <c r="D7" s="40"/>
      <c r="E7" s="32"/>
      <c r="F7" s="72" t="s">
        <v>324</v>
      </c>
      <c r="G7" s="94"/>
      <c r="H7" s="13" t="s">
        <v>53</v>
      </c>
      <c r="I7" s="13" t="s">
        <v>53</v>
      </c>
      <c r="J7" s="13" t="s">
        <v>53</v>
      </c>
      <c r="K7" s="27">
        <f t="shared" ref="K7:K19" si="0">COUNTIFS(C7:C7,"=High",H7:H7,"=YES-Fully meets")</f>
        <v>0</v>
      </c>
      <c r="L7" s="27">
        <f t="shared" ref="L7:L19" si="1">COUNTIFS(C7:C7,"=High",H7:H7,"=YES-Partially meets")</f>
        <v>0</v>
      </c>
      <c r="M7" s="27">
        <f t="shared" ref="M7:M19" si="2">COUNTIFS(C7:C7,"=High",H7:H7,"=NO-Does not meet")</f>
        <v>0</v>
      </c>
      <c r="N7" s="27">
        <f t="shared" ref="N7:N19" si="3">COUNTIFS(C7:C7,"=Medium",H7:H7,"=YES-Fully meets")</f>
        <v>0</v>
      </c>
      <c r="O7" s="27">
        <f t="shared" ref="O7:O19" si="4">COUNTIFS(C7:C7,"=Medium",H7:H7,"=YES-Partially meets")</f>
        <v>0</v>
      </c>
      <c r="P7" s="27">
        <f t="shared" ref="P7:P19" si="5">COUNTIFS(C7:C7,"=Medium",H7:H7,"=YES-Fully meets")</f>
        <v>0</v>
      </c>
      <c r="Q7" s="27">
        <f t="shared" ref="Q7:Q19" si="6">COUNTIFS(C7:C7,"=Medium",H7:H7,"=NO-Does not meet")</f>
        <v>0</v>
      </c>
      <c r="R7" s="27">
        <f t="shared" ref="R7:R19" si="7">COUNTIFS(C7:C7,"=Low",H7:H7,"=YES-Fully meets")</f>
        <v>0</v>
      </c>
      <c r="S7" s="27">
        <f t="shared" ref="S7:S19" si="8">COUNTIFS(C7:C7,"=Low",H7:H7,"=YES-Partially meets")</f>
        <v>0</v>
      </c>
      <c r="T7" s="27">
        <f t="shared" ref="T7:T19" si="9">+(K7*$K$2)+(L7*$L$2)+(M7*$M$2)+(N7*$N$2)+(O7*$O$2)+(P7*$P$2)+(Q7*$Q$2)+(R7*$R$2)+(S7*$S$2)</f>
        <v>0</v>
      </c>
      <c r="U7" s="27">
        <f t="shared" ref="U7:U19" si="10">IF($I7="Production",1,IF($I7="Development",0.25,0))</f>
        <v>0</v>
      </c>
      <c r="V7" s="27">
        <f t="shared" ref="V7:V19" si="11">+T7*U7</f>
        <v>0</v>
      </c>
      <c r="W7" s="27">
        <f t="shared" ref="W7:W19" si="12">IF(C7="High",$K$2,IF(C7="Medium",$N$2,$Q$2))</f>
        <v>5</v>
      </c>
      <c r="X7" s="29"/>
      <c r="Y7" s="179" t="s">
        <v>325</v>
      </c>
    </row>
    <row r="8" spans="1:25" s="159" customFormat="1" ht="75" customHeight="1" x14ac:dyDescent="0.2">
      <c r="A8" s="90" t="s">
        <v>332</v>
      </c>
      <c r="B8" s="42" t="s">
        <v>323</v>
      </c>
      <c r="C8" s="32" t="s">
        <v>49</v>
      </c>
      <c r="D8" s="40"/>
      <c r="E8" s="32"/>
      <c r="F8" s="72" t="s">
        <v>327</v>
      </c>
      <c r="G8" s="94"/>
      <c r="H8" s="13" t="s">
        <v>53</v>
      </c>
      <c r="I8" s="13" t="s">
        <v>53</v>
      </c>
      <c r="J8" s="13" t="s">
        <v>53</v>
      </c>
      <c r="K8" s="27">
        <f t="shared" si="0"/>
        <v>0</v>
      </c>
      <c r="L8" s="27">
        <f t="shared" si="1"/>
        <v>0</v>
      </c>
      <c r="M8" s="27">
        <f t="shared" si="2"/>
        <v>0</v>
      </c>
      <c r="N8" s="27">
        <f t="shared" si="3"/>
        <v>0</v>
      </c>
      <c r="O8" s="27">
        <f t="shared" si="4"/>
        <v>0</v>
      </c>
      <c r="P8" s="27">
        <f t="shared" si="5"/>
        <v>0</v>
      </c>
      <c r="Q8" s="27">
        <f t="shared" si="6"/>
        <v>0</v>
      </c>
      <c r="R8" s="27">
        <f t="shared" si="7"/>
        <v>0</v>
      </c>
      <c r="S8" s="27">
        <f t="shared" si="8"/>
        <v>0</v>
      </c>
      <c r="T8" s="27">
        <f t="shared" si="9"/>
        <v>0</v>
      </c>
      <c r="U8" s="27">
        <f t="shared" si="10"/>
        <v>0</v>
      </c>
      <c r="V8" s="27">
        <f t="shared" si="11"/>
        <v>0</v>
      </c>
      <c r="W8" s="27">
        <f t="shared" si="12"/>
        <v>3</v>
      </c>
      <c r="X8" s="29"/>
      <c r="Y8" s="179" t="s">
        <v>328</v>
      </c>
    </row>
    <row r="9" spans="1:25" s="159" customFormat="1" ht="75" customHeight="1" x14ac:dyDescent="0.2">
      <c r="A9" s="90" t="s">
        <v>344</v>
      </c>
      <c r="B9" s="42" t="s">
        <v>330</v>
      </c>
      <c r="C9" s="32" t="s">
        <v>49</v>
      </c>
      <c r="D9" s="40"/>
      <c r="E9" s="32"/>
      <c r="F9" s="72" t="s">
        <v>331</v>
      </c>
      <c r="G9" s="93"/>
      <c r="H9" s="13" t="s">
        <v>53</v>
      </c>
      <c r="I9" s="13" t="s">
        <v>53</v>
      </c>
      <c r="J9" s="13" t="s">
        <v>53</v>
      </c>
      <c r="K9" s="27">
        <f t="shared" si="0"/>
        <v>0</v>
      </c>
      <c r="L9" s="27">
        <f t="shared" si="1"/>
        <v>0</v>
      </c>
      <c r="M9" s="27">
        <f t="shared" si="2"/>
        <v>0</v>
      </c>
      <c r="N9" s="27">
        <f t="shared" si="3"/>
        <v>0</v>
      </c>
      <c r="O9" s="27">
        <f t="shared" si="4"/>
        <v>0</v>
      </c>
      <c r="P9" s="27">
        <f t="shared" si="5"/>
        <v>0</v>
      </c>
      <c r="Q9" s="27">
        <f t="shared" si="6"/>
        <v>0</v>
      </c>
      <c r="R9" s="27">
        <f t="shared" si="7"/>
        <v>0</v>
      </c>
      <c r="S9" s="27">
        <f t="shared" si="8"/>
        <v>0</v>
      </c>
      <c r="T9" s="27">
        <f t="shared" si="9"/>
        <v>0</v>
      </c>
      <c r="U9" s="27">
        <f t="shared" si="10"/>
        <v>0</v>
      </c>
      <c r="V9" s="27">
        <f t="shared" si="11"/>
        <v>0</v>
      </c>
      <c r="W9" s="27">
        <f t="shared" si="12"/>
        <v>3</v>
      </c>
      <c r="X9" s="29"/>
      <c r="Y9" s="179" t="s">
        <v>328</v>
      </c>
    </row>
    <row r="10" spans="1:25" s="159" customFormat="1" ht="75" customHeight="1" x14ac:dyDescent="0.2">
      <c r="A10" s="90" t="s">
        <v>347</v>
      </c>
      <c r="B10" s="42" t="s">
        <v>333</v>
      </c>
      <c r="C10" s="32" t="s">
        <v>55</v>
      </c>
      <c r="D10" s="40"/>
      <c r="E10" s="32"/>
      <c r="F10" s="165" t="s">
        <v>334</v>
      </c>
      <c r="G10" s="93"/>
      <c r="H10" s="13" t="s">
        <v>53</v>
      </c>
      <c r="I10" s="13" t="s">
        <v>53</v>
      </c>
      <c r="J10" s="13" t="s">
        <v>53</v>
      </c>
      <c r="K10" s="27">
        <f t="shared" si="0"/>
        <v>0</v>
      </c>
      <c r="L10" s="27">
        <f t="shared" si="1"/>
        <v>0</v>
      </c>
      <c r="M10" s="27">
        <f t="shared" si="2"/>
        <v>0</v>
      </c>
      <c r="N10" s="27">
        <f t="shared" si="3"/>
        <v>0</v>
      </c>
      <c r="O10" s="27">
        <f t="shared" si="4"/>
        <v>0</v>
      </c>
      <c r="P10" s="27">
        <f t="shared" si="5"/>
        <v>0</v>
      </c>
      <c r="Q10" s="27">
        <f t="shared" si="6"/>
        <v>0</v>
      </c>
      <c r="R10" s="27">
        <f t="shared" si="7"/>
        <v>0</v>
      </c>
      <c r="S10" s="27">
        <f t="shared" si="8"/>
        <v>0</v>
      </c>
      <c r="T10" s="27">
        <f t="shared" si="9"/>
        <v>0</v>
      </c>
      <c r="U10" s="27">
        <f t="shared" si="10"/>
        <v>0</v>
      </c>
      <c r="V10" s="27">
        <f t="shared" si="11"/>
        <v>0</v>
      </c>
      <c r="W10" s="27">
        <f t="shared" si="12"/>
        <v>5</v>
      </c>
      <c r="X10" s="29"/>
      <c r="Y10" s="179" t="s">
        <v>335</v>
      </c>
    </row>
    <row r="11" spans="1:25" s="159" customFormat="1" ht="75" customHeight="1" x14ac:dyDescent="0.2">
      <c r="A11" s="90" t="s">
        <v>351</v>
      </c>
      <c r="B11" s="42" t="s">
        <v>333</v>
      </c>
      <c r="C11" s="32" t="s">
        <v>55</v>
      </c>
      <c r="D11" s="40"/>
      <c r="E11" s="32"/>
      <c r="F11" s="165" t="s">
        <v>336</v>
      </c>
      <c r="G11" s="93"/>
      <c r="H11" s="13" t="s">
        <v>53</v>
      </c>
      <c r="I11" s="13" t="s">
        <v>53</v>
      </c>
      <c r="J11" s="13" t="s">
        <v>53</v>
      </c>
      <c r="K11" s="27">
        <f t="shared" si="0"/>
        <v>0</v>
      </c>
      <c r="L11" s="27">
        <f t="shared" si="1"/>
        <v>0</v>
      </c>
      <c r="M11" s="27">
        <f t="shared" si="2"/>
        <v>0</v>
      </c>
      <c r="N11" s="27">
        <f t="shared" si="3"/>
        <v>0</v>
      </c>
      <c r="O11" s="27">
        <f t="shared" si="4"/>
        <v>0</v>
      </c>
      <c r="P11" s="27">
        <f t="shared" si="5"/>
        <v>0</v>
      </c>
      <c r="Q11" s="27">
        <f t="shared" si="6"/>
        <v>0</v>
      </c>
      <c r="R11" s="27">
        <f t="shared" si="7"/>
        <v>0</v>
      </c>
      <c r="S11" s="27">
        <f t="shared" si="8"/>
        <v>0</v>
      </c>
      <c r="T11" s="27">
        <f t="shared" si="9"/>
        <v>0</v>
      </c>
      <c r="U11" s="27">
        <f t="shared" si="10"/>
        <v>0</v>
      </c>
      <c r="V11" s="27">
        <f t="shared" si="11"/>
        <v>0</v>
      </c>
      <c r="W11" s="27">
        <f t="shared" si="12"/>
        <v>5</v>
      </c>
      <c r="X11" s="29"/>
      <c r="Y11" s="179" t="s">
        <v>337</v>
      </c>
    </row>
    <row r="12" spans="1:25" s="159" customFormat="1" ht="75" customHeight="1" x14ac:dyDescent="0.2">
      <c r="A12" s="90" t="s">
        <v>354</v>
      </c>
      <c r="B12" s="42" t="s">
        <v>333</v>
      </c>
      <c r="C12" s="32" t="s">
        <v>55</v>
      </c>
      <c r="D12" s="40"/>
      <c r="E12" s="32"/>
      <c r="F12" s="72" t="s">
        <v>338</v>
      </c>
      <c r="G12" s="93"/>
      <c r="H12" s="13" t="s">
        <v>53</v>
      </c>
      <c r="I12" s="13" t="s">
        <v>53</v>
      </c>
      <c r="J12" s="13" t="s">
        <v>53</v>
      </c>
      <c r="K12" s="27">
        <f t="shared" si="0"/>
        <v>0</v>
      </c>
      <c r="L12" s="27">
        <f t="shared" si="1"/>
        <v>0</v>
      </c>
      <c r="M12" s="27">
        <f t="shared" si="2"/>
        <v>0</v>
      </c>
      <c r="N12" s="27">
        <f t="shared" si="3"/>
        <v>0</v>
      </c>
      <c r="O12" s="27">
        <f t="shared" si="4"/>
        <v>0</v>
      </c>
      <c r="P12" s="27">
        <f t="shared" si="5"/>
        <v>0</v>
      </c>
      <c r="Q12" s="27">
        <f t="shared" si="6"/>
        <v>0</v>
      </c>
      <c r="R12" s="27">
        <f t="shared" si="7"/>
        <v>0</v>
      </c>
      <c r="S12" s="27">
        <f t="shared" si="8"/>
        <v>0</v>
      </c>
      <c r="T12" s="27">
        <f t="shared" si="9"/>
        <v>0</v>
      </c>
      <c r="U12" s="27">
        <f t="shared" si="10"/>
        <v>0</v>
      </c>
      <c r="V12" s="27">
        <f t="shared" si="11"/>
        <v>0</v>
      </c>
      <c r="W12" s="27">
        <f t="shared" si="12"/>
        <v>5</v>
      </c>
      <c r="X12" s="29"/>
      <c r="Y12" s="179" t="s">
        <v>339</v>
      </c>
    </row>
    <row r="13" spans="1:25" s="159" customFormat="1" ht="75" customHeight="1" x14ac:dyDescent="0.2">
      <c r="A13" s="90" t="s">
        <v>358</v>
      </c>
      <c r="B13" s="42" t="s">
        <v>333</v>
      </c>
      <c r="C13" s="32" t="s">
        <v>55</v>
      </c>
      <c r="D13" s="40"/>
      <c r="E13" s="32"/>
      <c r="F13" s="165" t="s">
        <v>340</v>
      </c>
      <c r="G13" s="93"/>
      <c r="H13" s="13" t="s">
        <v>53</v>
      </c>
      <c r="I13" s="13" t="s">
        <v>53</v>
      </c>
      <c r="J13" s="13" t="s">
        <v>53</v>
      </c>
      <c r="K13" s="27">
        <f t="shared" si="0"/>
        <v>0</v>
      </c>
      <c r="L13" s="27">
        <f t="shared" si="1"/>
        <v>0</v>
      </c>
      <c r="M13" s="27">
        <f t="shared" si="2"/>
        <v>0</v>
      </c>
      <c r="N13" s="27">
        <f t="shared" si="3"/>
        <v>0</v>
      </c>
      <c r="O13" s="27">
        <f t="shared" si="4"/>
        <v>0</v>
      </c>
      <c r="P13" s="27">
        <f t="shared" si="5"/>
        <v>0</v>
      </c>
      <c r="Q13" s="27">
        <f t="shared" si="6"/>
        <v>0</v>
      </c>
      <c r="R13" s="27">
        <f t="shared" si="7"/>
        <v>0</v>
      </c>
      <c r="S13" s="27">
        <f t="shared" si="8"/>
        <v>0</v>
      </c>
      <c r="T13" s="27">
        <f t="shared" si="9"/>
        <v>0</v>
      </c>
      <c r="U13" s="27">
        <f t="shared" si="10"/>
        <v>0</v>
      </c>
      <c r="V13" s="27">
        <f t="shared" si="11"/>
        <v>0</v>
      </c>
      <c r="W13" s="27">
        <f t="shared" si="12"/>
        <v>5</v>
      </c>
      <c r="X13" s="29"/>
      <c r="Y13" s="179" t="s">
        <v>341</v>
      </c>
    </row>
    <row r="14" spans="1:25" s="159" customFormat="1" ht="75" customHeight="1" x14ac:dyDescent="0.2">
      <c r="A14" s="90" t="s">
        <v>691</v>
      </c>
      <c r="B14" s="42" t="s">
        <v>333</v>
      </c>
      <c r="C14" s="32" t="s">
        <v>55</v>
      </c>
      <c r="D14" s="40"/>
      <c r="E14" s="32"/>
      <c r="F14" s="165" t="s">
        <v>342</v>
      </c>
      <c r="G14" s="93"/>
      <c r="H14" s="13" t="s">
        <v>53</v>
      </c>
      <c r="I14" s="13" t="s">
        <v>53</v>
      </c>
      <c r="J14" s="13" t="s">
        <v>53</v>
      </c>
      <c r="K14" s="27">
        <f t="shared" si="0"/>
        <v>0</v>
      </c>
      <c r="L14" s="27">
        <f t="shared" si="1"/>
        <v>0</v>
      </c>
      <c r="M14" s="27">
        <f t="shared" si="2"/>
        <v>0</v>
      </c>
      <c r="N14" s="27">
        <f t="shared" si="3"/>
        <v>0</v>
      </c>
      <c r="O14" s="27">
        <f t="shared" si="4"/>
        <v>0</v>
      </c>
      <c r="P14" s="27">
        <f t="shared" si="5"/>
        <v>0</v>
      </c>
      <c r="Q14" s="27">
        <f t="shared" si="6"/>
        <v>0</v>
      </c>
      <c r="R14" s="27">
        <f t="shared" si="7"/>
        <v>0</v>
      </c>
      <c r="S14" s="27">
        <f t="shared" si="8"/>
        <v>0</v>
      </c>
      <c r="T14" s="27">
        <f t="shared" si="9"/>
        <v>0</v>
      </c>
      <c r="U14" s="27">
        <f t="shared" si="10"/>
        <v>0</v>
      </c>
      <c r="V14" s="27">
        <f t="shared" si="11"/>
        <v>0</v>
      </c>
      <c r="W14" s="27">
        <f t="shared" si="12"/>
        <v>5</v>
      </c>
      <c r="X14" s="29"/>
      <c r="Y14" s="179" t="s">
        <v>343</v>
      </c>
    </row>
    <row r="15" spans="1:25" s="159" customFormat="1" ht="75" customHeight="1" x14ac:dyDescent="0.2">
      <c r="A15" s="90" t="s">
        <v>692</v>
      </c>
      <c r="B15" s="42" t="s">
        <v>345</v>
      </c>
      <c r="C15" s="32" t="s">
        <v>123</v>
      </c>
      <c r="D15" s="40"/>
      <c r="E15" s="32"/>
      <c r="F15" s="72" t="s">
        <v>659</v>
      </c>
      <c r="G15" s="94"/>
      <c r="H15" s="13" t="s">
        <v>53</v>
      </c>
      <c r="I15" s="13" t="s">
        <v>53</v>
      </c>
      <c r="J15" s="13" t="s">
        <v>53</v>
      </c>
      <c r="K15" s="27">
        <f t="shared" si="0"/>
        <v>0</v>
      </c>
      <c r="L15" s="27">
        <f t="shared" si="1"/>
        <v>0</v>
      </c>
      <c r="M15" s="27">
        <f t="shared" si="2"/>
        <v>0</v>
      </c>
      <c r="N15" s="27">
        <f t="shared" si="3"/>
        <v>0</v>
      </c>
      <c r="O15" s="27">
        <f t="shared" si="4"/>
        <v>0</v>
      </c>
      <c r="P15" s="27">
        <f t="shared" si="5"/>
        <v>0</v>
      </c>
      <c r="Q15" s="27">
        <f t="shared" si="6"/>
        <v>0</v>
      </c>
      <c r="R15" s="27">
        <f t="shared" si="7"/>
        <v>0</v>
      </c>
      <c r="S15" s="27">
        <f t="shared" si="8"/>
        <v>0</v>
      </c>
      <c r="T15" s="27">
        <f t="shared" si="9"/>
        <v>0</v>
      </c>
      <c r="U15" s="27">
        <f t="shared" si="10"/>
        <v>0</v>
      </c>
      <c r="V15" s="27">
        <f t="shared" si="11"/>
        <v>0</v>
      </c>
      <c r="W15" s="27">
        <f t="shared" si="12"/>
        <v>1</v>
      </c>
      <c r="X15" s="43"/>
      <c r="Y15" s="179" t="s">
        <v>346</v>
      </c>
    </row>
    <row r="16" spans="1:25" s="159" customFormat="1" ht="75" customHeight="1" x14ac:dyDescent="0.2">
      <c r="A16" s="90" t="s">
        <v>693</v>
      </c>
      <c r="B16" s="42" t="s">
        <v>348</v>
      </c>
      <c r="C16" s="32" t="s">
        <v>55</v>
      </c>
      <c r="D16" s="40"/>
      <c r="E16" s="32"/>
      <c r="F16" s="72" t="s">
        <v>349</v>
      </c>
      <c r="G16" s="94"/>
      <c r="H16" s="13" t="s">
        <v>53</v>
      </c>
      <c r="I16" s="13" t="s">
        <v>53</v>
      </c>
      <c r="J16" s="13" t="s">
        <v>53</v>
      </c>
      <c r="K16" s="27">
        <f t="shared" si="0"/>
        <v>0</v>
      </c>
      <c r="L16" s="27">
        <f t="shared" si="1"/>
        <v>0</v>
      </c>
      <c r="M16" s="27">
        <f t="shared" si="2"/>
        <v>0</v>
      </c>
      <c r="N16" s="27">
        <f t="shared" si="3"/>
        <v>0</v>
      </c>
      <c r="O16" s="27">
        <f t="shared" si="4"/>
        <v>0</v>
      </c>
      <c r="P16" s="27">
        <f t="shared" si="5"/>
        <v>0</v>
      </c>
      <c r="Q16" s="27">
        <f t="shared" si="6"/>
        <v>0</v>
      </c>
      <c r="R16" s="27">
        <f t="shared" si="7"/>
        <v>0</v>
      </c>
      <c r="S16" s="27">
        <f t="shared" si="8"/>
        <v>0</v>
      </c>
      <c r="T16" s="27">
        <f t="shared" si="9"/>
        <v>0</v>
      </c>
      <c r="U16" s="27">
        <f t="shared" si="10"/>
        <v>0</v>
      </c>
      <c r="V16" s="27">
        <f t="shared" si="11"/>
        <v>0</v>
      </c>
      <c r="W16" s="27">
        <f t="shared" si="12"/>
        <v>5</v>
      </c>
      <c r="X16" s="29"/>
      <c r="Y16" s="179" t="s">
        <v>350</v>
      </c>
    </row>
    <row r="17" spans="1:25" s="159" customFormat="1" ht="75" customHeight="1" x14ac:dyDescent="0.2">
      <c r="A17" s="90" t="s">
        <v>694</v>
      </c>
      <c r="B17" s="42" t="s">
        <v>348</v>
      </c>
      <c r="C17" s="32" t="s">
        <v>55</v>
      </c>
      <c r="D17" s="40"/>
      <c r="E17" s="32"/>
      <c r="F17" s="72" t="s">
        <v>352</v>
      </c>
      <c r="G17" s="94"/>
      <c r="H17" s="13" t="s">
        <v>53</v>
      </c>
      <c r="I17" s="13" t="s">
        <v>53</v>
      </c>
      <c r="J17" s="13" t="s">
        <v>53</v>
      </c>
      <c r="K17" s="27">
        <f t="shared" ref="K17" si="13">COUNTIFS(C17:C17,"=High",H17:H17,"=YES-Fully meets")</f>
        <v>0</v>
      </c>
      <c r="L17" s="27">
        <f t="shared" ref="L17" si="14">COUNTIFS(C17:C17,"=High",H17:H17,"=YES-Partially meets")</f>
        <v>0</v>
      </c>
      <c r="M17" s="27">
        <f t="shared" ref="M17" si="15">COUNTIFS(C17:C17,"=High",H17:H17,"=NO-Does not meet")</f>
        <v>0</v>
      </c>
      <c r="N17" s="27">
        <f t="shared" ref="N17" si="16">COUNTIFS(C17:C17,"=Medium",H17:H17,"=YES-Fully meets")</f>
        <v>0</v>
      </c>
      <c r="O17" s="27">
        <f t="shared" ref="O17" si="17">COUNTIFS(C17:C17,"=Medium",H17:H17,"=YES-Partially meets")</f>
        <v>0</v>
      </c>
      <c r="P17" s="27">
        <f t="shared" ref="P17" si="18">COUNTIFS(C17:C17,"=Medium",H17:H17,"=YES-Fully meets")</f>
        <v>0</v>
      </c>
      <c r="Q17" s="27">
        <f t="shared" ref="Q17" si="19">COUNTIFS(C17:C17,"=Medium",H17:H17,"=NO-Does not meet")</f>
        <v>0</v>
      </c>
      <c r="R17" s="27">
        <f t="shared" ref="R17" si="20">COUNTIFS(C17:C17,"=Low",H17:H17,"=YES-Fully meets")</f>
        <v>0</v>
      </c>
      <c r="S17" s="27">
        <f t="shared" ref="S17" si="21">COUNTIFS(C17:C17,"=Low",H17:H17,"=YES-Partially meets")</f>
        <v>0</v>
      </c>
      <c r="T17" s="27">
        <f t="shared" ref="T17" si="22">+(K17*$K$2)+(L17*$L$2)+(M17*$M$2)+(N17*$N$2)+(O17*$O$2)+(P17*$P$2)+(Q17*$Q$2)+(R17*$R$2)+(S17*$S$2)</f>
        <v>0</v>
      </c>
      <c r="U17" s="27">
        <f t="shared" si="10"/>
        <v>0</v>
      </c>
      <c r="V17" s="27">
        <f t="shared" ref="V17" si="23">+T17*U17</f>
        <v>0</v>
      </c>
      <c r="W17" s="27">
        <f t="shared" ref="W17" si="24">IF(C17="High",$K$2,IF(C17="Medium",$N$2,$Q$2))</f>
        <v>5</v>
      </c>
      <c r="X17" s="29"/>
      <c r="Y17" s="179" t="s">
        <v>353</v>
      </c>
    </row>
    <row r="18" spans="1:25" s="159" customFormat="1" ht="75" customHeight="1" x14ac:dyDescent="0.2">
      <c r="A18" s="90" t="s">
        <v>695</v>
      </c>
      <c r="B18" s="42" t="s">
        <v>355</v>
      </c>
      <c r="C18" s="32" t="s">
        <v>123</v>
      </c>
      <c r="D18" s="40"/>
      <c r="E18" s="32"/>
      <c r="F18" s="72" t="s">
        <v>356</v>
      </c>
      <c r="G18" s="94"/>
      <c r="H18" s="13" t="s">
        <v>53</v>
      </c>
      <c r="I18" s="13" t="s">
        <v>53</v>
      </c>
      <c r="J18" s="13" t="s">
        <v>53</v>
      </c>
      <c r="K18" s="27">
        <f t="shared" ref="K18" si="25">COUNTIFS(C18:C18,"=High",H18:H18,"=YES-Fully meets")</f>
        <v>0</v>
      </c>
      <c r="L18" s="27">
        <f t="shared" ref="L18" si="26">COUNTIFS(C18:C18,"=High",H18:H18,"=YES-Partially meets")</f>
        <v>0</v>
      </c>
      <c r="M18" s="27">
        <f t="shared" ref="M18" si="27">COUNTIFS(C18:C18,"=High",H18:H18,"=NO-Does not meet")</f>
        <v>0</v>
      </c>
      <c r="N18" s="27">
        <f t="shared" ref="N18" si="28">COUNTIFS(C18:C18,"=Medium",H18:H18,"=YES-Fully meets")</f>
        <v>0</v>
      </c>
      <c r="O18" s="27">
        <f t="shared" ref="O18" si="29">COUNTIFS(C18:C18,"=Medium",H18:H18,"=YES-Partially meets")</f>
        <v>0</v>
      </c>
      <c r="P18" s="27">
        <f t="shared" ref="P18" si="30">COUNTIFS(C18:C18,"=Medium",H18:H18,"=YES-Fully meets")</f>
        <v>0</v>
      </c>
      <c r="Q18" s="27">
        <f t="shared" ref="Q18" si="31">COUNTIFS(C18:C18,"=Medium",H18:H18,"=NO-Does not meet")</f>
        <v>0</v>
      </c>
      <c r="R18" s="27">
        <f t="shared" ref="R18" si="32">COUNTIFS(C18:C18,"=Low",H18:H18,"=YES-Fully meets")</f>
        <v>0</v>
      </c>
      <c r="S18" s="27">
        <f t="shared" ref="S18" si="33">COUNTIFS(C18:C18,"=Low",H18:H18,"=YES-Partially meets")</f>
        <v>0</v>
      </c>
      <c r="T18" s="27">
        <f t="shared" ref="T18" si="34">+(K18*$K$2)+(L18*$L$2)+(M18*$M$2)+(N18*$N$2)+(O18*$O$2)+(P18*$P$2)+(Q18*$Q$2)+(R18*$R$2)+(S18*$S$2)</f>
        <v>0</v>
      </c>
      <c r="U18" s="27">
        <f t="shared" si="10"/>
        <v>0</v>
      </c>
      <c r="V18" s="27">
        <f t="shared" ref="V18" si="35">+T18*U18</f>
        <v>0</v>
      </c>
      <c r="W18" s="27">
        <f t="shared" ref="W18" si="36">IF(C18="High",$K$2,IF(C18="Medium",$N$2,$Q$2))</f>
        <v>1</v>
      </c>
      <c r="X18" s="29"/>
      <c r="Y18" s="179" t="s">
        <v>357</v>
      </c>
    </row>
    <row r="19" spans="1:25" s="159" customFormat="1" ht="75" customHeight="1" x14ac:dyDescent="0.2">
      <c r="A19" s="90" t="s">
        <v>696</v>
      </c>
      <c r="B19" s="42" t="s">
        <v>359</v>
      </c>
      <c r="C19" s="32" t="s">
        <v>55</v>
      </c>
      <c r="D19" s="40"/>
      <c r="E19" s="32"/>
      <c r="F19" s="165" t="s">
        <v>360</v>
      </c>
      <c r="G19" s="93"/>
      <c r="H19" s="13" t="s">
        <v>53</v>
      </c>
      <c r="I19" s="13" t="s">
        <v>53</v>
      </c>
      <c r="J19" s="13" t="s">
        <v>53</v>
      </c>
      <c r="K19" s="27">
        <f t="shared" si="0"/>
        <v>0</v>
      </c>
      <c r="L19" s="27">
        <f t="shared" si="1"/>
        <v>0</v>
      </c>
      <c r="M19" s="27">
        <f t="shared" si="2"/>
        <v>0</v>
      </c>
      <c r="N19" s="27">
        <f t="shared" si="3"/>
        <v>0</v>
      </c>
      <c r="O19" s="27">
        <f t="shared" si="4"/>
        <v>0</v>
      </c>
      <c r="P19" s="27">
        <f t="shared" si="5"/>
        <v>0</v>
      </c>
      <c r="Q19" s="27">
        <f t="shared" si="6"/>
        <v>0</v>
      </c>
      <c r="R19" s="27">
        <f t="shared" si="7"/>
        <v>0</v>
      </c>
      <c r="S19" s="27">
        <f t="shared" si="8"/>
        <v>0</v>
      </c>
      <c r="T19" s="27">
        <f t="shared" si="9"/>
        <v>0</v>
      </c>
      <c r="U19" s="27">
        <f t="shared" si="10"/>
        <v>0</v>
      </c>
      <c r="V19" s="27">
        <f t="shared" si="11"/>
        <v>0</v>
      </c>
      <c r="W19" s="27">
        <f t="shared" si="12"/>
        <v>5</v>
      </c>
      <c r="X19" s="29"/>
      <c r="Y19" s="179" t="s">
        <v>361</v>
      </c>
    </row>
    <row r="20" spans="1:25" ht="18.75" x14ac:dyDescent="0.3">
      <c r="A20" s="73" t="s">
        <v>203</v>
      </c>
      <c r="B20" s="73"/>
      <c r="C20" s="74"/>
      <c r="D20" s="75"/>
      <c r="E20" s="74"/>
      <c r="F20" s="76"/>
      <c r="G20" s="170"/>
      <c r="H20" s="170"/>
      <c r="I20" s="171"/>
      <c r="J20" s="171"/>
      <c r="K20" s="79">
        <f t="shared" ref="K20:W20" si="37">SUM(K3:K19)</f>
        <v>0</v>
      </c>
      <c r="L20" s="79">
        <f t="shared" si="37"/>
        <v>0</v>
      </c>
      <c r="M20" s="79">
        <f t="shared" si="37"/>
        <v>0</v>
      </c>
      <c r="N20" s="79">
        <f t="shared" si="37"/>
        <v>0</v>
      </c>
      <c r="O20" s="79">
        <f t="shared" si="37"/>
        <v>0</v>
      </c>
      <c r="P20" s="79">
        <f t="shared" si="37"/>
        <v>0</v>
      </c>
      <c r="Q20" s="79">
        <f t="shared" si="37"/>
        <v>0</v>
      </c>
      <c r="R20" s="79">
        <f t="shared" si="37"/>
        <v>0</v>
      </c>
      <c r="S20" s="79">
        <f t="shared" si="37"/>
        <v>0</v>
      </c>
      <c r="T20" s="79">
        <f t="shared" si="37"/>
        <v>0</v>
      </c>
      <c r="U20" s="79">
        <f t="shared" si="37"/>
        <v>0</v>
      </c>
      <c r="V20" s="79">
        <f t="shared" si="37"/>
        <v>0</v>
      </c>
      <c r="W20" s="79">
        <f t="shared" si="37"/>
        <v>64</v>
      </c>
      <c r="X20" s="79"/>
      <c r="Y20" s="171"/>
    </row>
  </sheetData>
  <sheetProtection algorithmName="SHA-512" hashValue="Faf6ihx3q98ewSeaEfbB9PwS9IbYgj29g2qPVSoYilxfdD8zyfG5AxxuSXmIzJF4uiBpSMyNTiqSHt7p7VhR8A==" saltValue="EA7yRs6xyavF89Es8TepAw==" spinCount="100000" sheet="1"/>
  <sortState xmlns:xlrd2="http://schemas.microsoft.com/office/spreadsheetml/2017/richdata2" ref="A4:Y19">
    <sortCondition ref="B4:B19"/>
    <sortCondition ref="C4:C19"/>
  </sortState>
  <mergeCells count="1">
    <mergeCell ref="H2:J2"/>
  </mergeCells>
  <phoneticPr fontId="36" type="noConversion"/>
  <conditionalFormatting sqref="C1:E3">
    <cfRule type="cellIs" dxfId="153" priority="386" stopIfTrue="1" operator="equal">
      <formula>"Extremely Advantageous"</formula>
    </cfRule>
    <cfRule type="cellIs" dxfId="152" priority="387" stopIfTrue="1" operator="equal">
      <formula>"Highly Advantageous"</formula>
    </cfRule>
  </conditionalFormatting>
  <conditionalFormatting sqref="C1:E1048576">
    <cfRule type="cellIs" dxfId="151" priority="187" operator="equal">
      <formula>"Not Needed"</formula>
    </cfRule>
    <cfRule type="cellIs" dxfId="150" priority="188" operator="equal">
      <formula>"Minimal"</formula>
    </cfRule>
    <cfRule type="cellIs" dxfId="149" priority="191" operator="equal">
      <formula>"Advantageous"</formula>
    </cfRule>
  </conditionalFormatting>
  <conditionalFormatting sqref="C4:E19 H4:J19">
    <cfRule type="cellIs" dxfId="148" priority="733" stopIfTrue="1" operator="equal">
      <formula>"Exception"</formula>
    </cfRule>
    <cfRule type="cellIs" dxfId="147" priority="734" stopIfTrue="1" operator="equal">
      <formula>"Select from Drop Down List"</formula>
    </cfRule>
  </conditionalFormatting>
  <conditionalFormatting sqref="C4:E19">
    <cfRule type="cellIs" dxfId="146" priority="3" stopIfTrue="1" operator="equal">
      <formula>"High"</formula>
    </cfRule>
  </conditionalFormatting>
  <conditionalFormatting sqref="C4:E1048576">
    <cfRule type="cellIs" dxfId="145" priority="189" stopIfTrue="1" operator="equal">
      <formula>"Extremely Advantageous"</formula>
    </cfRule>
    <cfRule type="cellIs" dxfId="144" priority="190" stopIfTrue="1" operator="equal">
      <formula>"Highly Advantageous"</formula>
    </cfRule>
  </conditionalFormatting>
  <conditionalFormatting sqref="G4:G19">
    <cfRule type="expression" dxfId="143" priority="573" stopIfTrue="1">
      <formula>#REF!="YES-partially meets"</formula>
    </cfRule>
  </conditionalFormatting>
  <conditionalFormatting sqref="H64352:H64774">
    <cfRule type="cellIs" dxfId="142" priority="958" stopIfTrue="1" operator="equal">
      <formula>"Y"</formula>
    </cfRule>
  </conditionalFormatting>
  <conditionalFormatting sqref="H1:J1">
    <cfRule type="cellIs" dxfId="141" priority="942" stopIfTrue="1" operator="equal">
      <formula>"Select from Drop Down List"</formula>
    </cfRule>
  </conditionalFormatting>
  <conditionalFormatting sqref="H12:J12">
    <cfRule type="cellIs" dxfId="140" priority="162" stopIfTrue="1" operator="equal">
      <formula>"Exception"</formula>
    </cfRule>
    <cfRule type="cellIs" dxfId="139" priority="163" stopIfTrue="1" operator="equal">
      <formula>"Select from Drop Down List"</formula>
    </cfRule>
  </conditionalFormatting>
  <conditionalFormatting sqref="H12:J13">
    <cfRule type="cellIs" dxfId="138" priority="157" stopIfTrue="1" operator="equal">
      <formula>"Select from Drop Down List"</formula>
    </cfRule>
  </conditionalFormatting>
  <conditionalFormatting sqref="H13:J13">
    <cfRule type="cellIs" dxfId="137" priority="156" stopIfTrue="1" operator="equal">
      <formula>"Exception"</formula>
    </cfRule>
  </conditionalFormatting>
  <conditionalFormatting sqref="H13:J14">
    <cfRule type="cellIs" dxfId="136" priority="154" stopIfTrue="1" operator="equal">
      <formula>"Select from Drop Down List"</formula>
    </cfRule>
  </conditionalFormatting>
  <conditionalFormatting sqref="H14:J14">
    <cfRule type="cellIs" dxfId="135" priority="153" stopIfTrue="1" operator="equal">
      <formula>"Exception"</formula>
    </cfRule>
  </conditionalFormatting>
  <conditionalFormatting sqref="H14:J15">
    <cfRule type="cellIs" dxfId="134" priority="148" stopIfTrue="1" operator="equal">
      <formula>"Select from Drop Down List"</formula>
    </cfRule>
  </conditionalFormatting>
  <conditionalFormatting sqref="H15:J15">
    <cfRule type="cellIs" dxfId="133" priority="147" stopIfTrue="1" operator="equal">
      <formula>"Exception"</formula>
    </cfRule>
  </conditionalFormatting>
  <conditionalFormatting sqref="H15:J18">
    <cfRule type="cellIs" dxfId="132" priority="145" stopIfTrue="1" operator="equal">
      <formula>"Select from Drop Down List"</formula>
    </cfRule>
  </conditionalFormatting>
  <conditionalFormatting sqref="H16:J18">
    <cfRule type="cellIs" dxfId="131" priority="144" stopIfTrue="1" operator="equal">
      <formula>"Exception"</formula>
    </cfRule>
  </conditionalFormatting>
  <conditionalFormatting sqref="H16:J19">
    <cfRule type="cellIs" dxfId="130" priority="133" stopIfTrue="1" operator="equal">
      <formula>"Select from Drop Down List"</formula>
    </cfRule>
  </conditionalFormatting>
  <conditionalFormatting sqref="H19:J19">
    <cfRule type="cellIs" dxfId="129" priority="131" stopIfTrue="1" operator="equal">
      <formula>"Select from Drop Down List"</formula>
    </cfRule>
    <cfRule type="cellIs" dxfId="128" priority="132" stopIfTrue="1" operator="equal">
      <formula>"Exception"</formula>
    </cfRule>
  </conditionalFormatting>
  <conditionalFormatting sqref="I20:J64351">
    <cfRule type="cellIs" dxfId="127" priority="186" stopIfTrue="1" operator="equal">
      <formula>"Select from Drop Down List"</formula>
    </cfRule>
  </conditionalFormatting>
  <conditionalFormatting sqref="I3:Y3">
    <cfRule type="cellIs" dxfId="126" priority="2" stopIfTrue="1" operator="equal">
      <formula>"Select from Drop Down List"</formula>
    </cfRule>
  </conditionalFormatting>
  <conditionalFormatting sqref="K64352:K1048576">
    <cfRule type="cellIs" dxfId="125" priority="944" stopIfTrue="1" operator="equal">
      <formula>"Select from Drop Down List"</formula>
    </cfRule>
  </conditionalFormatting>
  <conditionalFormatting sqref="Y20">
    <cfRule type="cellIs" dxfId="124" priority="1" stopIfTrue="1" operator="equal">
      <formula>"Select from Drop Down List"</formula>
    </cfRule>
  </conditionalFormatting>
  <dataValidations count="6">
    <dataValidation allowBlank="1" showInputMessage="1" showErrorMessage="1" errorTitle="Invalid specification type" error="Please enter a Specification type from the drop-down list." sqref="D20 D4:E19" xr:uid="{203070C6-3A06-463B-A660-C20AC36B143E}"/>
    <dataValidation type="list" allowBlank="1" showInputMessage="1" showErrorMessage="1" errorTitle="Invalid specification type" error="Please enter a Specification type from the drop-down list." sqref="D2" xr:uid="{0510B446-91FC-40DE-80DD-EA5F3E0379EF}">
      <formula1>"Cloud, On-premise, Hybrid"</formula1>
    </dataValidation>
    <dataValidation type="list" allowBlank="1" showInputMessage="1" showErrorMessage="1" sqref="I4:I19" xr:uid="{E5AEE641-0381-47FD-9156-EFDA75E056BD}">
      <formula1>"Select from drop down list, Production, Development, Roadmap, Not in any environment"</formula1>
    </dataValidation>
    <dataValidation type="list" allowBlank="1" showInputMessage="1" showErrorMessage="1" sqref="H4:H19" xr:uid="{C6BE9785-92AB-4EA4-AB36-52B91176D6D4}">
      <formula1>"Select from drop down list, YES-Fully meets, YES-Partially meets, NO-Does not meet"</formula1>
    </dataValidation>
    <dataValidation type="list" allowBlank="1" showInputMessage="1" showErrorMessage="1" errorTitle="Invalid specification type" error="Please enter a Specification type from the drop-down list." sqref="C4:C19" xr:uid="{254093CE-30D7-4974-8D83-E1AF8E40584D}">
      <formula1>"High, Medium, Low"</formula1>
    </dataValidation>
    <dataValidation type="list" allowBlank="1" showInputMessage="1" showErrorMessage="1" sqref="J4:J19" xr:uid="{449D17C3-8668-4217-83AF-86AD536C7DCA}">
      <formula1>"Select from drop down list, Base Pkg, Addl Module, 3rd Party, Configuration, Customization"</formula1>
    </dataValidation>
  </dataValidations>
  <pageMargins left="0.7" right="0.7" top="0.75" bottom="0.75" header="0.3" footer="0.3"/>
  <pageSetup paperSize="17" scale="63" fitToHeight="0" orientation="landscape" r:id="rId1"/>
  <headerFooter>
    <oddHeader>&amp;L&amp;F&amp;R&amp;A</oddHeader>
    <oddFooter>&amp;L&amp;D&amp;C&amp;A&amp;RPage &amp;P</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D847FC-06F5-4342-A080-0553D20F3F30}">
  <sheetPr>
    <pageSetUpPr fitToPage="1"/>
  </sheetPr>
  <dimension ref="A1:W133"/>
  <sheetViews>
    <sheetView zoomScale="90" zoomScaleNormal="90" workbookViewId="0">
      <pane ySplit="3" topLeftCell="A14" activePane="bottomLeft" state="frozen"/>
      <selection pane="bottomLeft" activeCell="A4" sqref="A4"/>
    </sheetView>
  </sheetViews>
  <sheetFormatPr defaultColWidth="9.140625" defaultRowHeight="15" x14ac:dyDescent="0.25"/>
  <cols>
    <col min="1" max="1" width="23.42578125" style="2" customWidth="1"/>
    <col min="2" max="2" width="18.7109375" style="2" customWidth="1"/>
    <col min="3" max="3" width="18" style="3" customWidth="1"/>
    <col min="4" max="4" width="38.42578125" style="4" customWidth="1"/>
    <col min="5" max="5" width="65.7109375" style="5" customWidth="1"/>
    <col min="6" max="6" width="30.42578125" style="5" customWidth="1"/>
    <col min="7" max="8" width="30.7109375" style="6" customWidth="1"/>
    <col min="9" max="9" width="10.7109375" hidden="1" customWidth="1"/>
    <col min="10" max="11" width="10" style="30" hidden="1" customWidth="1"/>
    <col min="12" max="21" width="8.7109375" style="30" hidden="1" customWidth="1"/>
    <col min="22" max="22" width="60.7109375" style="30" hidden="1" customWidth="1"/>
    <col min="23" max="23" width="11.5703125" style="17" customWidth="1"/>
    <col min="24" max="16384" width="9.140625" style="17"/>
  </cols>
  <sheetData>
    <row r="1" spans="1:23" s="1" customFormat="1" ht="105" customHeight="1" thickBot="1" x14ac:dyDescent="0.3">
      <c r="A1" s="7" t="s">
        <v>362</v>
      </c>
      <c r="B1" s="7" t="s">
        <v>19</v>
      </c>
      <c r="C1" s="7" t="s">
        <v>20</v>
      </c>
      <c r="D1" s="7" t="s">
        <v>23</v>
      </c>
      <c r="E1" s="7" t="s">
        <v>24</v>
      </c>
      <c r="F1" s="7" t="s">
        <v>25</v>
      </c>
      <c r="G1" s="7" t="s">
        <v>26</v>
      </c>
      <c r="H1" s="7" t="s">
        <v>27</v>
      </c>
      <c r="I1" s="18" t="s">
        <v>28</v>
      </c>
      <c r="J1" s="18" t="s">
        <v>29</v>
      </c>
      <c r="K1" s="18" t="s">
        <v>30</v>
      </c>
      <c r="L1" s="18" t="s">
        <v>31</v>
      </c>
      <c r="M1" s="18" t="s">
        <v>32</v>
      </c>
      <c r="N1" s="18" t="s">
        <v>33</v>
      </c>
      <c r="O1" s="19" t="s">
        <v>34</v>
      </c>
      <c r="P1" s="19" t="s">
        <v>35</v>
      </c>
      <c r="Q1" s="19" t="s">
        <v>36</v>
      </c>
      <c r="R1" s="19" t="s">
        <v>37</v>
      </c>
      <c r="S1" s="19" t="s">
        <v>38</v>
      </c>
      <c r="T1" s="19" t="s">
        <v>39</v>
      </c>
      <c r="U1" s="20" t="s">
        <v>40</v>
      </c>
      <c r="V1" s="21" t="s">
        <v>41</v>
      </c>
      <c r="W1" s="97" t="s">
        <v>363</v>
      </c>
    </row>
    <row r="2" spans="1:23" s="1" customFormat="1" ht="30" customHeight="1" thickBot="1" x14ac:dyDescent="0.3">
      <c r="A2" s="44"/>
      <c r="B2" s="14"/>
      <c r="C2" s="15"/>
      <c r="D2" s="34"/>
      <c r="E2" s="34"/>
      <c r="F2" s="181" t="s">
        <v>44</v>
      </c>
      <c r="G2" s="182"/>
      <c r="H2" s="183"/>
      <c r="I2" s="82">
        <v>5</v>
      </c>
      <c r="J2" s="83">
        <v>2</v>
      </c>
      <c r="K2" s="83">
        <v>0</v>
      </c>
      <c r="L2" s="83">
        <v>3</v>
      </c>
      <c r="M2" s="83">
        <v>1</v>
      </c>
      <c r="N2" s="83">
        <v>0</v>
      </c>
      <c r="O2" s="83">
        <v>1</v>
      </c>
      <c r="P2" s="82">
        <v>0</v>
      </c>
      <c r="Q2" s="82">
        <v>0</v>
      </c>
      <c r="R2" s="84"/>
      <c r="S2" s="82" t="s">
        <v>45</v>
      </c>
      <c r="T2" s="22"/>
      <c r="U2" s="23"/>
      <c r="V2" s="25"/>
      <c r="W2" s="98"/>
    </row>
    <row r="3" spans="1:23" s="16" customFormat="1" ht="30" customHeight="1" x14ac:dyDescent="0.25">
      <c r="A3" s="8"/>
      <c r="B3" s="31"/>
      <c r="C3" s="9"/>
      <c r="D3" s="10"/>
      <c r="E3" s="11"/>
      <c r="F3" s="11"/>
      <c r="G3" s="12"/>
      <c r="H3" s="12"/>
      <c r="I3" s="9"/>
      <c r="J3" s="9"/>
      <c r="K3" s="9"/>
      <c r="L3" s="9"/>
      <c r="M3" s="9"/>
      <c r="N3" s="9"/>
      <c r="O3" s="9"/>
      <c r="P3" s="9"/>
      <c r="Q3" s="9"/>
      <c r="R3" s="9"/>
      <c r="S3" s="9"/>
      <c r="T3" s="9"/>
      <c r="U3" s="9"/>
      <c r="V3" s="9"/>
      <c r="W3" s="12"/>
    </row>
    <row r="4" spans="1:23" s="16" customFormat="1" ht="125.1" customHeight="1" x14ac:dyDescent="0.2">
      <c r="A4" s="42" t="s">
        <v>364</v>
      </c>
      <c r="B4" s="42" t="s">
        <v>278</v>
      </c>
      <c r="C4" s="32" t="s">
        <v>123</v>
      </c>
      <c r="D4" s="72" t="s">
        <v>365</v>
      </c>
      <c r="E4" s="93"/>
      <c r="F4" s="13" t="s">
        <v>53</v>
      </c>
      <c r="G4" s="13" t="s">
        <v>53</v>
      </c>
      <c r="H4" s="13" t="s">
        <v>53</v>
      </c>
      <c r="I4" s="26">
        <f t="shared" ref="I4:I29" si="0">COUNTIFS(C4:C4,"=High",F4:F4,"=YES-Fully meets")</f>
        <v>0</v>
      </c>
      <c r="J4" s="26">
        <f t="shared" ref="J4:J29" si="1">COUNTIFS(C4:C4,"=High",F4:F4,"=YES-Partially meets")</f>
        <v>0</v>
      </c>
      <c r="K4" s="26">
        <f t="shared" ref="K4:K29" si="2">COUNTIFS(C4:C4,"=High",F4:F4,"=NO-Does not meet")</f>
        <v>0</v>
      </c>
      <c r="L4" s="27">
        <f t="shared" ref="L4:L29" si="3">COUNTIFS(C4:C4,"=Medium",F4:F4,"=YES-Fully meets")</f>
        <v>0</v>
      </c>
      <c r="M4" s="27">
        <f t="shared" ref="M4:M29" si="4">COUNTIFS(C4:C4,"=Medium",F4:F4,"=YES-Partially meets")</f>
        <v>0</v>
      </c>
      <c r="N4" s="27">
        <f t="shared" ref="N4:N29" si="5">COUNTIFS(C4:C4,"=Medium",F4:F4,"=NO-Does not meet")</f>
        <v>0</v>
      </c>
      <c r="O4" s="27">
        <f t="shared" ref="O4:O29" si="6">COUNTIFS(C4:C4,"=Low",F4:F4,"=YES-Fully meets")</f>
        <v>0</v>
      </c>
      <c r="P4" s="27">
        <f t="shared" ref="P4:P29" si="7">COUNTIFS(C4:C4,"=Low",F4:F4,"=YES-Partially meets")</f>
        <v>0</v>
      </c>
      <c r="Q4" s="27">
        <f t="shared" ref="Q4:Q29" si="8">COUNTIFS(C4:C4,"=Low",F4:F4,"=NO-Does not meet")</f>
        <v>0</v>
      </c>
      <c r="R4" s="26">
        <f t="shared" ref="R4:R37" si="9">+(I4*$I$2)+(J4*$J$2)+(K4*$K$2)+(L4*$L$2)+(M4*$M$2)+(N4*$N$2)+(O4*$O$2)+(P4*$P$2)+(Q4*$Q$2)</f>
        <v>0</v>
      </c>
      <c r="S4" s="26">
        <f t="shared" ref="S4:S37" si="10">IF($G4="Production",1,IF($G4="Development",0.25,0))</f>
        <v>0</v>
      </c>
      <c r="T4" s="26">
        <f t="shared" ref="T4:T37" si="11">+R4*S4</f>
        <v>0</v>
      </c>
      <c r="U4" s="26">
        <f t="shared" ref="U4:U35" si="12">IF(C4="High",$I$2,IF(C4="Medium",$L$2,$O$2))</f>
        <v>1</v>
      </c>
      <c r="V4" s="43"/>
      <c r="W4" s="147"/>
    </row>
    <row r="5" spans="1:23" s="16" customFormat="1" ht="125.1" customHeight="1" x14ac:dyDescent="0.2">
      <c r="A5" s="42" t="s">
        <v>366</v>
      </c>
      <c r="B5" s="42" t="s">
        <v>278</v>
      </c>
      <c r="C5" s="32" t="s">
        <v>123</v>
      </c>
      <c r="D5" s="72" t="s">
        <v>367</v>
      </c>
      <c r="E5" s="93"/>
      <c r="F5" s="13" t="s">
        <v>53</v>
      </c>
      <c r="G5" s="13" t="s">
        <v>53</v>
      </c>
      <c r="H5" s="13" t="s">
        <v>53</v>
      </c>
      <c r="I5" s="26">
        <f t="shared" si="0"/>
        <v>0</v>
      </c>
      <c r="J5" s="26">
        <f t="shared" si="1"/>
        <v>0</v>
      </c>
      <c r="K5" s="26">
        <f t="shared" si="2"/>
        <v>0</v>
      </c>
      <c r="L5" s="27">
        <f t="shared" si="3"/>
        <v>0</v>
      </c>
      <c r="M5" s="27">
        <f t="shared" si="4"/>
        <v>0</v>
      </c>
      <c r="N5" s="27">
        <f t="shared" si="5"/>
        <v>0</v>
      </c>
      <c r="O5" s="27">
        <f t="shared" si="6"/>
        <v>0</v>
      </c>
      <c r="P5" s="27">
        <f t="shared" si="7"/>
        <v>0</v>
      </c>
      <c r="Q5" s="27">
        <f t="shared" si="8"/>
        <v>0</v>
      </c>
      <c r="R5" s="26">
        <f t="shared" si="9"/>
        <v>0</v>
      </c>
      <c r="S5" s="26">
        <f t="shared" si="10"/>
        <v>0</v>
      </c>
      <c r="T5" s="26">
        <f t="shared" si="11"/>
        <v>0</v>
      </c>
      <c r="U5" s="26">
        <f t="shared" si="12"/>
        <v>1</v>
      </c>
      <c r="V5" s="43"/>
      <c r="W5" s="147"/>
    </row>
    <row r="6" spans="1:23" s="16" customFormat="1" ht="125.1" customHeight="1" x14ac:dyDescent="0.2">
      <c r="A6" s="42" t="s">
        <v>364</v>
      </c>
      <c r="B6" s="42" t="s">
        <v>278</v>
      </c>
      <c r="C6" s="32" t="s">
        <v>123</v>
      </c>
      <c r="D6" s="72" t="s">
        <v>368</v>
      </c>
      <c r="E6" s="93"/>
      <c r="F6" s="13" t="s">
        <v>53</v>
      </c>
      <c r="G6" s="13" t="s">
        <v>53</v>
      </c>
      <c r="H6" s="13" t="s">
        <v>53</v>
      </c>
      <c r="I6" s="26">
        <f t="shared" si="0"/>
        <v>0</v>
      </c>
      <c r="J6" s="26">
        <f t="shared" si="1"/>
        <v>0</v>
      </c>
      <c r="K6" s="26">
        <f t="shared" si="2"/>
        <v>0</v>
      </c>
      <c r="L6" s="27">
        <f t="shared" si="3"/>
        <v>0</v>
      </c>
      <c r="M6" s="27">
        <f t="shared" si="4"/>
        <v>0</v>
      </c>
      <c r="N6" s="27">
        <f t="shared" si="5"/>
        <v>0</v>
      </c>
      <c r="O6" s="27">
        <f t="shared" si="6"/>
        <v>0</v>
      </c>
      <c r="P6" s="27">
        <f t="shared" si="7"/>
        <v>0</v>
      </c>
      <c r="Q6" s="27">
        <f t="shared" si="8"/>
        <v>0</v>
      </c>
      <c r="R6" s="26">
        <f t="shared" si="9"/>
        <v>0</v>
      </c>
      <c r="S6" s="26">
        <f t="shared" si="10"/>
        <v>0</v>
      </c>
      <c r="T6" s="26">
        <f t="shared" si="11"/>
        <v>0</v>
      </c>
      <c r="U6" s="26">
        <f t="shared" si="12"/>
        <v>1</v>
      </c>
      <c r="V6" s="43"/>
      <c r="W6" s="147"/>
    </row>
    <row r="7" spans="1:23" s="16" customFormat="1" ht="125.1" customHeight="1" x14ac:dyDescent="0.2">
      <c r="A7" s="42" t="s">
        <v>369</v>
      </c>
      <c r="B7" s="42" t="s">
        <v>369</v>
      </c>
      <c r="C7" s="32" t="s">
        <v>123</v>
      </c>
      <c r="D7" s="72" t="s">
        <v>370</v>
      </c>
      <c r="E7" s="93"/>
      <c r="F7" s="13" t="s">
        <v>53</v>
      </c>
      <c r="G7" s="13" t="s">
        <v>53</v>
      </c>
      <c r="H7" s="13" t="s">
        <v>53</v>
      </c>
      <c r="I7" s="26">
        <f t="shared" si="0"/>
        <v>0</v>
      </c>
      <c r="J7" s="26">
        <f t="shared" si="1"/>
        <v>0</v>
      </c>
      <c r="K7" s="26">
        <f t="shared" si="2"/>
        <v>0</v>
      </c>
      <c r="L7" s="27">
        <f t="shared" si="3"/>
        <v>0</v>
      </c>
      <c r="M7" s="27">
        <f t="shared" si="4"/>
        <v>0</v>
      </c>
      <c r="N7" s="27">
        <f t="shared" si="5"/>
        <v>0</v>
      </c>
      <c r="O7" s="27">
        <f t="shared" si="6"/>
        <v>0</v>
      </c>
      <c r="P7" s="27">
        <f t="shared" si="7"/>
        <v>0</v>
      </c>
      <c r="Q7" s="27">
        <f t="shared" si="8"/>
        <v>0</v>
      </c>
      <c r="R7" s="26">
        <f t="shared" si="9"/>
        <v>0</v>
      </c>
      <c r="S7" s="26">
        <f t="shared" si="10"/>
        <v>0</v>
      </c>
      <c r="T7" s="26">
        <f t="shared" si="11"/>
        <v>0</v>
      </c>
      <c r="U7" s="26">
        <f t="shared" si="12"/>
        <v>1</v>
      </c>
      <c r="V7" s="43"/>
      <c r="W7" s="147"/>
    </row>
    <row r="8" spans="1:23" s="16" customFormat="1" ht="125.1" customHeight="1" x14ac:dyDescent="0.2">
      <c r="A8" s="42" t="s">
        <v>366</v>
      </c>
      <c r="B8" s="42" t="s">
        <v>228</v>
      </c>
      <c r="C8" s="32" t="s">
        <v>123</v>
      </c>
      <c r="D8" s="72" t="s">
        <v>371</v>
      </c>
      <c r="E8" s="93"/>
      <c r="F8" s="13" t="s">
        <v>53</v>
      </c>
      <c r="G8" s="13" t="s">
        <v>53</v>
      </c>
      <c r="H8" s="13" t="s">
        <v>53</v>
      </c>
      <c r="I8" s="26">
        <f t="shared" si="0"/>
        <v>0</v>
      </c>
      <c r="J8" s="26">
        <f t="shared" si="1"/>
        <v>0</v>
      </c>
      <c r="K8" s="26">
        <f t="shared" si="2"/>
        <v>0</v>
      </c>
      <c r="L8" s="27">
        <f t="shared" si="3"/>
        <v>0</v>
      </c>
      <c r="M8" s="27">
        <f t="shared" si="4"/>
        <v>0</v>
      </c>
      <c r="N8" s="27">
        <f t="shared" si="5"/>
        <v>0</v>
      </c>
      <c r="O8" s="27">
        <f t="shared" si="6"/>
        <v>0</v>
      </c>
      <c r="P8" s="27">
        <f t="shared" si="7"/>
        <v>0</v>
      </c>
      <c r="Q8" s="27">
        <f t="shared" si="8"/>
        <v>0</v>
      </c>
      <c r="R8" s="26">
        <f t="shared" si="9"/>
        <v>0</v>
      </c>
      <c r="S8" s="26">
        <f t="shared" si="10"/>
        <v>0</v>
      </c>
      <c r="T8" s="26">
        <f t="shared" si="11"/>
        <v>0</v>
      </c>
      <c r="U8" s="26">
        <f t="shared" si="12"/>
        <v>1</v>
      </c>
      <c r="V8" s="43"/>
      <c r="W8" s="147"/>
    </row>
    <row r="9" spans="1:23" s="16" customFormat="1" ht="125.1" customHeight="1" x14ac:dyDescent="0.2">
      <c r="A9" s="42" t="s">
        <v>366</v>
      </c>
      <c r="B9" s="42" t="s">
        <v>372</v>
      </c>
      <c r="C9" s="32" t="s">
        <v>123</v>
      </c>
      <c r="D9" s="72" t="s">
        <v>373</v>
      </c>
      <c r="E9" s="93"/>
      <c r="F9" s="13" t="s">
        <v>53</v>
      </c>
      <c r="G9" s="13" t="s">
        <v>53</v>
      </c>
      <c r="H9" s="13" t="s">
        <v>53</v>
      </c>
      <c r="I9" s="26">
        <f t="shared" si="0"/>
        <v>0</v>
      </c>
      <c r="J9" s="26">
        <f t="shared" si="1"/>
        <v>0</v>
      </c>
      <c r="K9" s="26">
        <f t="shared" si="2"/>
        <v>0</v>
      </c>
      <c r="L9" s="27">
        <f t="shared" si="3"/>
        <v>0</v>
      </c>
      <c r="M9" s="27">
        <f t="shared" si="4"/>
        <v>0</v>
      </c>
      <c r="N9" s="27">
        <f t="shared" si="5"/>
        <v>0</v>
      </c>
      <c r="O9" s="27">
        <f t="shared" si="6"/>
        <v>0</v>
      </c>
      <c r="P9" s="27">
        <f t="shared" si="7"/>
        <v>0</v>
      </c>
      <c r="Q9" s="27">
        <f t="shared" si="8"/>
        <v>0</v>
      </c>
      <c r="R9" s="26">
        <f t="shared" si="9"/>
        <v>0</v>
      </c>
      <c r="S9" s="26">
        <f t="shared" si="10"/>
        <v>0</v>
      </c>
      <c r="T9" s="26">
        <f t="shared" si="11"/>
        <v>0</v>
      </c>
      <c r="U9" s="26">
        <f t="shared" si="12"/>
        <v>1</v>
      </c>
      <c r="V9" s="43"/>
      <c r="W9" s="147"/>
    </row>
    <row r="10" spans="1:23" s="16" customFormat="1" ht="125.1" customHeight="1" x14ac:dyDescent="0.2">
      <c r="A10" s="42" t="s">
        <v>366</v>
      </c>
      <c r="B10" s="42" t="s">
        <v>372</v>
      </c>
      <c r="C10" s="32" t="s">
        <v>123</v>
      </c>
      <c r="D10" s="72" t="s">
        <v>374</v>
      </c>
      <c r="E10" s="93"/>
      <c r="F10" s="13" t="s">
        <v>53</v>
      </c>
      <c r="G10" s="13" t="s">
        <v>53</v>
      </c>
      <c r="H10" s="13" t="s">
        <v>53</v>
      </c>
      <c r="I10" s="26">
        <f t="shared" si="0"/>
        <v>0</v>
      </c>
      <c r="J10" s="26">
        <f t="shared" si="1"/>
        <v>0</v>
      </c>
      <c r="K10" s="26">
        <f t="shared" si="2"/>
        <v>0</v>
      </c>
      <c r="L10" s="27">
        <f t="shared" si="3"/>
        <v>0</v>
      </c>
      <c r="M10" s="27">
        <f t="shared" si="4"/>
        <v>0</v>
      </c>
      <c r="N10" s="27">
        <f t="shared" si="5"/>
        <v>0</v>
      </c>
      <c r="O10" s="27">
        <f t="shared" si="6"/>
        <v>0</v>
      </c>
      <c r="P10" s="27">
        <f t="shared" si="7"/>
        <v>0</v>
      </c>
      <c r="Q10" s="27">
        <f t="shared" si="8"/>
        <v>0</v>
      </c>
      <c r="R10" s="26">
        <f t="shared" si="9"/>
        <v>0</v>
      </c>
      <c r="S10" s="26">
        <f t="shared" si="10"/>
        <v>0</v>
      </c>
      <c r="T10" s="26">
        <f t="shared" si="11"/>
        <v>0</v>
      </c>
      <c r="U10" s="26">
        <f t="shared" si="12"/>
        <v>1</v>
      </c>
      <c r="V10" s="43"/>
      <c r="W10" s="147"/>
    </row>
    <row r="11" spans="1:23" s="16" customFormat="1" ht="125.1" customHeight="1" x14ac:dyDescent="0.2">
      <c r="A11" s="90" t="s">
        <v>366</v>
      </c>
      <c r="B11" s="42" t="s">
        <v>375</v>
      </c>
      <c r="C11" s="32" t="s">
        <v>123</v>
      </c>
      <c r="D11" s="72" t="s">
        <v>376</v>
      </c>
      <c r="E11" s="93"/>
      <c r="F11" s="13" t="s">
        <v>53</v>
      </c>
      <c r="G11" s="13" t="s">
        <v>53</v>
      </c>
      <c r="H11" s="13" t="s">
        <v>53</v>
      </c>
      <c r="I11" s="26">
        <f t="shared" si="0"/>
        <v>0</v>
      </c>
      <c r="J11" s="26">
        <f t="shared" si="1"/>
        <v>0</v>
      </c>
      <c r="K11" s="26">
        <f t="shared" si="2"/>
        <v>0</v>
      </c>
      <c r="L11" s="27">
        <f t="shared" si="3"/>
        <v>0</v>
      </c>
      <c r="M11" s="27">
        <f t="shared" si="4"/>
        <v>0</v>
      </c>
      <c r="N11" s="27">
        <f t="shared" si="5"/>
        <v>0</v>
      </c>
      <c r="O11" s="27">
        <f t="shared" si="6"/>
        <v>0</v>
      </c>
      <c r="P11" s="27">
        <f t="shared" si="7"/>
        <v>0</v>
      </c>
      <c r="Q11" s="27">
        <f t="shared" si="8"/>
        <v>0</v>
      </c>
      <c r="R11" s="26">
        <f t="shared" si="9"/>
        <v>0</v>
      </c>
      <c r="S11" s="26">
        <f t="shared" si="10"/>
        <v>0</v>
      </c>
      <c r="T11" s="26">
        <f t="shared" si="11"/>
        <v>0</v>
      </c>
      <c r="U11" s="26">
        <f t="shared" si="12"/>
        <v>1</v>
      </c>
      <c r="V11" s="43"/>
      <c r="W11" s="147"/>
    </row>
    <row r="12" spans="1:23" s="16" customFormat="1" ht="125.1" customHeight="1" x14ac:dyDescent="0.2">
      <c r="A12" s="90" t="s">
        <v>366</v>
      </c>
      <c r="B12" s="42" t="s">
        <v>375</v>
      </c>
      <c r="C12" s="32" t="s">
        <v>123</v>
      </c>
      <c r="D12" s="72" t="s">
        <v>377</v>
      </c>
      <c r="E12" s="93"/>
      <c r="F12" s="13" t="s">
        <v>53</v>
      </c>
      <c r="G12" s="13" t="s">
        <v>53</v>
      </c>
      <c r="H12" s="13" t="s">
        <v>53</v>
      </c>
      <c r="I12" s="26">
        <f t="shared" si="0"/>
        <v>0</v>
      </c>
      <c r="J12" s="26">
        <f t="shared" si="1"/>
        <v>0</v>
      </c>
      <c r="K12" s="26">
        <f t="shared" si="2"/>
        <v>0</v>
      </c>
      <c r="L12" s="27">
        <f t="shared" si="3"/>
        <v>0</v>
      </c>
      <c r="M12" s="27">
        <f t="shared" si="4"/>
        <v>0</v>
      </c>
      <c r="N12" s="27">
        <f t="shared" si="5"/>
        <v>0</v>
      </c>
      <c r="O12" s="27">
        <f t="shared" si="6"/>
        <v>0</v>
      </c>
      <c r="P12" s="27">
        <f t="shared" si="7"/>
        <v>0</v>
      </c>
      <c r="Q12" s="27">
        <f t="shared" si="8"/>
        <v>0</v>
      </c>
      <c r="R12" s="26">
        <f t="shared" si="9"/>
        <v>0</v>
      </c>
      <c r="S12" s="26">
        <f t="shared" si="10"/>
        <v>0</v>
      </c>
      <c r="T12" s="26">
        <f t="shared" si="11"/>
        <v>0</v>
      </c>
      <c r="U12" s="26">
        <f t="shared" si="12"/>
        <v>1</v>
      </c>
      <c r="V12" s="43"/>
      <c r="W12" s="147"/>
    </row>
    <row r="13" spans="1:23" s="16" customFormat="1" ht="125.1" customHeight="1" x14ac:dyDescent="0.2">
      <c r="A13" s="90" t="s">
        <v>366</v>
      </c>
      <c r="B13" s="42" t="s">
        <v>375</v>
      </c>
      <c r="C13" s="32" t="s">
        <v>123</v>
      </c>
      <c r="D13" s="72" t="s">
        <v>378</v>
      </c>
      <c r="E13" s="93"/>
      <c r="F13" s="13" t="s">
        <v>53</v>
      </c>
      <c r="G13" s="13" t="s">
        <v>53</v>
      </c>
      <c r="H13" s="13" t="s">
        <v>53</v>
      </c>
      <c r="I13" s="26">
        <f t="shared" si="0"/>
        <v>0</v>
      </c>
      <c r="J13" s="26">
        <f t="shared" si="1"/>
        <v>0</v>
      </c>
      <c r="K13" s="26">
        <f t="shared" si="2"/>
        <v>0</v>
      </c>
      <c r="L13" s="27">
        <f t="shared" si="3"/>
        <v>0</v>
      </c>
      <c r="M13" s="27">
        <f t="shared" si="4"/>
        <v>0</v>
      </c>
      <c r="N13" s="27">
        <f t="shared" si="5"/>
        <v>0</v>
      </c>
      <c r="O13" s="27">
        <f t="shared" si="6"/>
        <v>0</v>
      </c>
      <c r="P13" s="27">
        <f t="shared" si="7"/>
        <v>0</v>
      </c>
      <c r="Q13" s="27">
        <f t="shared" si="8"/>
        <v>0</v>
      </c>
      <c r="R13" s="26">
        <f t="shared" si="9"/>
        <v>0</v>
      </c>
      <c r="S13" s="26">
        <f t="shared" si="10"/>
        <v>0</v>
      </c>
      <c r="T13" s="26">
        <f t="shared" si="11"/>
        <v>0</v>
      </c>
      <c r="U13" s="26">
        <f t="shared" si="12"/>
        <v>1</v>
      </c>
      <c r="V13" s="43"/>
      <c r="W13" s="147"/>
    </row>
    <row r="14" spans="1:23" s="16" customFormat="1" ht="125.1" customHeight="1" x14ac:dyDescent="0.2">
      <c r="A14" s="90" t="s">
        <v>366</v>
      </c>
      <c r="B14" s="42" t="s">
        <v>375</v>
      </c>
      <c r="C14" s="32" t="s">
        <v>123</v>
      </c>
      <c r="D14" s="72" t="s">
        <v>379</v>
      </c>
      <c r="E14" s="93"/>
      <c r="F14" s="13" t="s">
        <v>53</v>
      </c>
      <c r="G14" s="13" t="s">
        <v>53</v>
      </c>
      <c r="H14" s="13" t="s">
        <v>53</v>
      </c>
      <c r="I14" s="26">
        <f t="shared" si="0"/>
        <v>0</v>
      </c>
      <c r="J14" s="26">
        <f t="shared" si="1"/>
        <v>0</v>
      </c>
      <c r="K14" s="26">
        <f t="shared" si="2"/>
        <v>0</v>
      </c>
      <c r="L14" s="27">
        <f t="shared" si="3"/>
        <v>0</v>
      </c>
      <c r="M14" s="27">
        <f t="shared" si="4"/>
        <v>0</v>
      </c>
      <c r="N14" s="27">
        <f t="shared" si="5"/>
        <v>0</v>
      </c>
      <c r="O14" s="27">
        <f t="shared" si="6"/>
        <v>0</v>
      </c>
      <c r="P14" s="27">
        <f t="shared" si="7"/>
        <v>0</v>
      </c>
      <c r="Q14" s="27">
        <f t="shared" si="8"/>
        <v>0</v>
      </c>
      <c r="R14" s="26">
        <f t="shared" si="9"/>
        <v>0</v>
      </c>
      <c r="S14" s="26">
        <f t="shared" si="10"/>
        <v>0</v>
      </c>
      <c r="T14" s="26">
        <f t="shared" si="11"/>
        <v>0</v>
      </c>
      <c r="U14" s="26">
        <f t="shared" si="12"/>
        <v>1</v>
      </c>
      <c r="V14" s="43"/>
      <c r="W14" s="147"/>
    </row>
    <row r="15" spans="1:23" s="16" customFormat="1" ht="125.1" customHeight="1" x14ac:dyDescent="0.2">
      <c r="A15" s="90" t="s">
        <v>366</v>
      </c>
      <c r="B15" s="42" t="s">
        <v>375</v>
      </c>
      <c r="C15" s="32" t="s">
        <v>123</v>
      </c>
      <c r="D15" s="72" t="s">
        <v>380</v>
      </c>
      <c r="E15" s="93"/>
      <c r="F15" s="13" t="s">
        <v>53</v>
      </c>
      <c r="G15" s="13" t="s">
        <v>53</v>
      </c>
      <c r="H15" s="13" t="s">
        <v>53</v>
      </c>
      <c r="I15" s="26">
        <f t="shared" si="0"/>
        <v>0</v>
      </c>
      <c r="J15" s="26">
        <f t="shared" si="1"/>
        <v>0</v>
      </c>
      <c r="K15" s="26">
        <f t="shared" si="2"/>
        <v>0</v>
      </c>
      <c r="L15" s="27">
        <f t="shared" si="3"/>
        <v>0</v>
      </c>
      <c r="M15" s="27">
        <f t="shared" si="4"/>
        <v>0</v>
      </c>
      <c r="N15" s="27">
        <f t="shared" si="5"/>
        <v>0</v>
      </c>
      <c r="O15" s="27">
        <f t="shared" si="6"/>
        <v>0</v>
      </c>
      <c r="P15" s="27">
        <f t="shared" si="7"/>
        <v>0</v>
      </c>
      <c r="Q15" s="27">
        <f t="shared" si="8"/>
        <v>0</v>
      </c>
      <c r="R15" s="26">
        <f t="shared" si="9"/>
        <v>0</v>
      </c>
      <c r="S15" s="26">
        <f t="shared" si="10"/>
        <v>0</v>
      </c>
      <c r="T15" s="26">
        <f t="shared" si="11"/>
        <v>0</v>
      </c>
      <c r="U15" s="26">
        <f t="shared" si="12"/>
        <v>1</v>
      </c>
      <c r="V15" s="43"/>
      <c r="W15" s="147"/>
    </row>
    <row r="16" spans="1:23" s="16" customFormat="1" ht="125.1" customHeight="1" x14ac:dyDescent="0.2">
      <c r="A16" s="90" t="s">
        <v>366</v>
      </c>
      <c r="B16" s="42" t="s">
        <v>375</v>
      </c>
      <c r="C16" s="32" t="s">
        <v>123</v>
      </c>
      <c r="D16" s="72" t="s">
        <v>381</v>
      </c>
      <c r="E16" s="93"/>
      <c r="F16" s="13" t="s">
        <v>53</v>
      </c>
      <c r="G16" s="13" t="s">
        <v>53</v>
      </c>
      <c r="H16" s="13" t="s">
        <v>53</v>
      </c>
      <c r="I16" s="26">
        <f t="shared" si="0"/>
        <v>0</v>
      </c>
      <c r="J16" s="26">
        <f t="shared" si="1"/>
        <v>0</v>
      </c>
      <c r="K16" s="26">
        <f t="shared" si="2"/>
        <v>0</v>
      </c>
      <c r="L16" s="27">
        <f t="shared" si="3"/>
        <v>0</v>
      </c>
      <c r="M16" s="27">
        <f t="shared" si="4"/>
        <v>0</v>
      </c>
      <c r="N16" s="27">
        <f t="shared" si="5"/>
        <v>0</v>
      </c>
      <c r="O16" s="27">
        <f t="shared" si="6"/>
        <v>0</v>
      </c>
      <c r="P16" s="27">
        <f t="shared" si="7"/>
        <v>0</v>
      </c>
      <c r="Q16" s="27">
        <f t="shared" si="8"/>
        <v>0</v>
      </c>
      <c r="R16" s="26">
        <f t="shared" si="9"/>
        <v>0</v>
      </c>
      <c r="S16" s="26">
        <f t="shared" si="10"/>
        <v>0</v>
      </c>
      <c r="T16" s="26">
        <f t="shared" si="11"/>
        <v>0</v>
      </c>
      <c r="U16" s="26">
        <f t="shared" si="12"/>
        <v>1</v>
      </c>
      <c r="V16" s="43"/>
      <c r="W16" s="147"/>
    </row>
    <row r="17" spans="1:23" s="16" customFormat="1" ht="125.1" customHeight="1" x14ac:dyDescent="0.2">
      <c r="A17" s="90" t="s">
        <v>366</v>
      </c>
      <c r="B17" s="42" t="s">
        <v>372</v>
      </c>
      <c r="C17" s="32" t="s">
        <v>123</v>
      </c>
      <c r="D17" s="72" t="s">
        <v>382</v>
      </c>
      <c r="E17" s="93"/>
      <c r="F17" s="13" t="s">
        <v>53</v>
      </c>
      <c r="G17" s="13" t="s">
        <v>53</v>
      </c>
      <c r="H17" s="13" t="s">
        <v>53</v>
      </c>
      <c r="I17" s="26">
        <f t="shared" si="0"/>
        <v>0</v>
      </c>
      <c r="J17" s="26">
        <f t="shared" si="1"/>
        <v>0</v>
      </c>
      <c r="K17" s="26">
        <f t="shared" si="2"/>
        <v>0</v>
      </c>
      <c r="L17" s="27">
        <f t="shared" si="3"/>
        <v>0</v>
      </c>
      <c r="M17" s="27">
        <f t="shared" si="4"/>
        <v>0</v>
      </c>
      <c r="N17" s="27">
        <f t="shared" si="5"/>
        <v>0</v>
      </c>
      <c r="O17" s="27">
        <f t="shared" si="6"/>
        <v>0</v>
      </c>
      <c r="P17" s="27">
        <f t="shared" si="7"/>
        <v>0</v>
      </c>
      <c r="Q17" s="27">
        <f t="shared" si="8"/>
        <v>0</v>
      </c>
      <c r="R17" s="26">
        <f t="shared" si="9"/>
        <v>0</v>
      </c>
      <c r="S17" s="26">
        <f t="shared" si="10"/>
        <v>0</v>
      </c>
      <c r="T17" s="26">
        <f t="shared" si="11"/>
        <v>0</v>
      </c>
      <c r="U17" s="26">
        <f t="shared" si="12"/>
        <v>1</v>
      </c>
      <c r="V17" s="43"/>
      <c r="W17" s="147"/>
    </row>
    <row r="18" spans="1:23" s="16" customFormat="1" ht="125.1" customHeight="1" x14ac:dyDescent="0.2">
      <c r="A18" s="90" t="s">
        <v>366</v>
      </c>
      <c r="B18" s="42" t="s">
        <v>372</v>
      </c>
      <c r="C18" s="32" t="s">
        <v>123</v>
      </c>
      <c r="D18" s="72" t="s">
        <v>383</v>
      </c>
      <c r="E18" s="93"/>
      <c r="F18" s="13" t="s">
        <v>53</v>
      </c>
      <c r="G18" s="13" t="s">
        <v>53</v>
      </c>
      <c r="H18" s="13" t="s">
        <v>53</v>
      </c>
      <c r="I18" s="26">
        <f t="shared" si="0"/>
        <v>0</v>
      </c>
      <c r="J18" s="26">
        <f t="shared" si="1"/>
        <v>0</v>
      </c>
      <c r="K18" s="26">
        <f t="shared" si="2"/>
        <v>0</v>
      </c>
      <c r="L18" s="27">
        <f t="shared" si="3"/>
        <v>0</v>
      </c>
      <c r="M18" s="27">
        <f t="shared" si="4"/>
        <v>0</v>
      </c>
      <c r="N18" s="27">
        <f t="shared" si="5"/>
        <v>0</v>
      </c>
      <c r="O18" s="27">
        <f t="shared" si="6"/>
        <v>0</v>
      </c>
      <c r="P18" s="27">
        <f t="shared" si="7"/>
        <v>0</v>
      </c>
      <c r="Q18" s="27">
        <f t="shared" si="8"/>
        <v>0</v>
      </c>
      <c r="R18" s="26">
        <f t="shared" si="9"/>
        <v>0</v>
      </c>
      <c r="S18" s="26">
        <f t="shared" si="10"/>
        <v>0</v>
      </c>
      <c r="T18" s="26">
        <f t="shared" si="11"/>
        <v>0</v>
      </c>
      <c r="U18" s="26">
        <f t="shared" si="12"/>
        <v>1</v>
      </c>
      <c r="V18" s="43"/>
      <c r="W18" s="147"/>
    </row>
    <row r="19" spans="1:23" s="16" customFormat="1" ht="125.1" customHeight="1" x14ac:dyDescent="0.2">
      <c r="A19" s="90" t="s">
        <v>366</v>
      </c>
      <c r="B19" s="42" t="s">
        <v>372</v>
      </c>
      <c r="C19" s="32" t="s">
        <v>123</v>
      </c>
      <c r="D19" s="72" t="s">
        <v>384</v>
      </c>
      <c r="E19" s="93"/>
      <c r="F19" s="13" t="s">
        <v>53</v>
      </c>
      <c r="G19" s="13" t="s">
        <v>53</v>
      </c>
      <c r="H19" s="13" t="s">
        <v>53</v>
      </c>
      <c r="I19" s="26">
        <f t="shared" si="0"/>
        <v>0</v>
      </c>
      <c r="J19" s="26">
        <f t="shared" si="1"/>
        <v>0</v>
      </c>
      <c r="K19" s="26">
        <f t="shared" si="2"/>
        <v>0</v>
      </c>
      <c r="L19" s="27">
        <f t="shared" si="3"/>
        <v>0</v>
      </c>
      <c r="M19" s="27">
        <f t="shared" si="4"/>
        <v>0</v>
      </c>
      <c r="N19" s="27">
        <f t="shared" si="5"/>
        <v>0</v>
      </c>
      <c r="O19" s="27">
        <f t="shared" si="6"/>
        <v>0</v>
      </c>
      <c r="P19" s="27">
        <f t="shared" si="7"/>
        <v>0</v>
      </c>
      <c r="Q19" s="27">
        <f t="shared" si="8"/>
        <v>0</v>
      </c>
      <c r="R19" s="26">
        <f t="shared" si="9"/>
        <v>0</v>
      </c>
      <c r="S19" s="26">
        <f t="shared" si="10"/>
        <v>0</v>
      </c>
      <c r="T19" s="26">
        <f t="shared" si="11"/>
        <v>0</v>
      </c>
      <c r="U19" s="26">
        <f t="shared" si="12"/>
        <v>1</v>
      </c>
      <c r="V19" s="43"/>
      <c r="W19" s="147"/>
    </row>
    <row r="20" spans="1:23" s="16" customFormat="1" ht="125.1" customHeight="1" x14ac:dyDescent="0.2">
      <c r="A20" s="90" t="s">
        <v>366</v>
      </c>
      <c r="B20" s="42" t="s">
        <v>372</v>
      </c>
      <c r="C20" s="32" t="s">
        <v>123</v>
      </c>
      <c r="D20" s="72" t="s">
        <v>385</v>
      </c>
      <c r="E20" s="93"/>
      <c r="F20" s="13" t="s">
        <v>53</v>
      </c>
      <c r="G20" s="13" t="s">
        <v>53</v>
      </c>
      <c r="H20" s="13" t="s">
        <v>53</v>
      </c>
      <c r="I20" s="26">
        <f t="shared" si="0"/>
        <v>0</v>
      </c>
      <c r="J20" s="26">
        <f t="shared" si="1"/>
        <v>0</v>
      </c>
      <c r="K20" s="26">
        <f t="shared" si="2"/>
        <v>0</v>
      </c>
      <c r="L20" s="27">
        <f t="shared" si="3"/>
        <v>0</v>
      </c>
      <c r="M20" s="27">
        <f t="shared" si="4"/>
        <v>0</v>
      </c>
      <c r="N20" s="27">
        <f t="shared" si="5"/>
        <v>0</v>
      </c>
      <c r="O20" s="27">
        <f t="shared" si="6"/>
        <v>0</v>
      </c>
      <c r="P20" s="27">
        <f t="shared" si="7"/>
        <v>0</v>
      </c>
      <c r="Q20" s="27">
        <f t="shared" si="8"/>
        <v>0</v>
      </c>
      <c r="R20" s="26">
        <f t="shared" si="9"/>
        <v>0</v>
      </c>
      <c r="S20" s="26">
        <f t="shared" si="10"/>
        <v>0</v>
      </c>
      <c r="T20" s="26">
        <f t="shared" si="11"/>
        <v>0</v>
      </c>
      <c r="U20" s="26">
        <f t="shared" si="12"/>
        <v>1</v>
      </c>
      <c r="V20" s="43"/>
      <c r="W20" s="147"/>
    </row>
    <row r="21" spans="1:23" s="16" customFormat="1" ht="125.1" customHeight="1" x14ac:dyDescent="0.2">
      <c r="A21" s="90" t="s">
        <v>366</v>
      </c>
      <c r="B21" s="42" t="s">
        <v>372</v>
      </c>
      <c r="C21" s="32" t="s">
        <v>123</v>
      </c>
      <c r="D21" s="72" t="s">
        <v>386</v>
      </c>
      <c r="E21" s="93"/>
      <c r="F21" s="13" t="s">
        <v>53</v>
      </c>
      <c r="G21" s="13" t="s">
        <v>53</v>
      </c>
      <c r="H21" s="13" t="s">
        <v>53</v>
      </c>
      <c r="I21" s="26">
        <f t="shared" si="0"/>
        <v>0</v>
      </c>
      <c r="J21" s="26">
        <f t="shared" si="1"/>
        <v>0</v>
      </c>
      <c r="K21" s="26">
        <f t="shared" si="2"/>
        <v>0</v>
      </c>
      <c r="L21" s="27">
        <f t="shared" si="3"/>
        <v>0</v>
      </c>
      <c r="M21" s="27">
        <f t="shared" si="4"/>
        <v>0</v>
      </c>
      <c r="N21" s="27">
        <f t="shared" si="5"/>
        <v>0</v>
      </c>
      <c r="O21" s="27">
        <f t="shared" si="6"/>
        <v>0</v>
      </c>
      <c r="P21" s="27">
        <f t="shared" si="7"/>
        <v>0</v>
      </c>
      <c r="Q21" s="27">
        <f t="shared" si="8"/>
        <v>0</v>
      </c>
      <c r="R21" s="26">
        <f t="shared" si="9"/>
        <v>0</v>
      </c>
      <c r="S21" s="26">
        <f t="shared" si="10"/>
        <v>0</v>
      </c>
      <c r="T21" s="26">
        <f t="shared" si="11"/>
        <v>0</v>
      </c>
      <c r="U21" s="26">
        <f t="shared" si="12"/>
        <v>1</v>
      </c>
      <c r="V21" s="43"/>
      <c r="W21" s="147"/>
    </row>
    <row r="22" spans="1:23" s="16" customFormat="1" ht="125.1" customHeight="1" x14ac:dyDescent="0.2">
      <c r="A22" s="90" t="s">
        <v>366</v>
      </c>
      <c r="B22" s="42" t="s">
        <v>372</v>
      </c>
      <c r="C22" s="32" t="s">
        <v>123</v>
      </c>
      <c r="D22" s="72" t="s">
        <v>387</v>
      </c>
      <c r="E22" s="93"/>
      <c r="F22" s="13" t="s">
        <v>53</v>
      </c>
      <c r="G22" s="13" t="s">
        <v>53</v>
      </c>
      <c r="H22" s="13" t="s">
        <v>53</v>
      </c>
      <c r="I22" s="26">
        <f t="shared" si="0"/>
        <v>0</v>
      </c>
      <c r="J22" s="26">
        <f t="shared" si="1"/>
        <v>0</v>
      </c>
      <c r="K22" s="26">
        <f t="shared" si="2"/>
        <v>0</v>
      </c>
      <c r="L22" s="27">
        <f t="shared" si="3"/>
        <v>0</v>
      </c>
      <c r="M22" s="27">
        <f t="shared" si="4"/>
        <v>0</v>
      </c>
      <c r="N22" s="27">
        <f t="shared" si="5"/>
        <v>0</v>
      </c>
      <c r="O22" s="27">
        <f t="shared" si="6"/>
        <v>0</v>
      </c>
      <c r="P22" s="27">
        <f t="shared" si="7"/>
        <v>0</v>
      </c>
      <c r="Q22" s="27">
        <f t="shared" si="8"/>
        <v>0</v>
      </c>
      <c r="R22" s="26">
        <f t="shared" si="9"/>
        <v>0</v>
      </c>
      <c r="S22" s="26">
        <f t="shared" si="10"/>
        <v>0</v>
      </c>
      <c r="T22" s="26">
        <f t="shared" si="11"/>
        <v>0</v>
      </c>
      <c r="U22" s="26">
        <f t="shared" si="12"/>
        <v>1</v>
      </c>
      <c r="V22" s="43"/>
      <c r="W22" s="147"/>
    </row>
    <row r="23" spans="1:23" s="16" customFormat="1" ht="125.1" customHeight="1" x14ac:dyDescent="0.2">
      <c r="A23" s="90" t="s">
        <v>366</v>
      </c>
      <c r="B23" s="42" t="s">
        <v>372</v>
      </c>
      <c r="C23" s="32" t="s">
        <v>123</v>
      </c>
      <c r="D23" s="72" t="s">
        <v>388</v>
      </c>
      <c r="E23" s="93"/>
      <c r="F23" s="13" t="s">
        <v>53</v>
      </c>
      <c r="G23" s="13" t="s">
        <v>53</v>
      </c>
      <c r="H23" s="13" t="s">
        <v>53</v>
      </c>
      <c r="I23" s="26">
        <f t="shared" si="0"/>
        <v>0</v>
      </c>
      <c r="J23" s="26">
        <f t="shared" si="1"/>
        <v>0</v>
      </c>
      <c r="K23" s="26">
        <f t="shared" si="2"/>
        <v>0</v>
      </c>
      <c r="L23" s="27">
        <f t="shared" si="3"/>
        <v>0</v>
      </c>
      <c r="M23" s="27">
        <f t="shared" si="4"/>
        <v>0</v>
      </c>
      <c r="N23" s="27">
        <f t="shared" si="5"/>
        <v>0</v>
      </c>
      <c r="O23" s="27">
        <f t="shared" si="6"/>
        <v>0</v>
      </c>
      <c r="P23" s="27">
        <f t="shared" si="7"/>
        <v>0</v>
      </c>
      <c r="Q23" s="27">
        <f t="shared" si="8"/>
        <v>0</v>
      </c>
      <c r="R23" s="26">
        <f t="shared" si="9"/>
        <v>0</v>
      </c>
      <c r="S23" s="26">
        <f t="shared" si="10"/>
        <v>0</v>
      </c>
      <c r="T23" s="26">
        <f t="shared" si="11"/>
        <v>0</v>
      </c>
      <c r="U23" s="26">
        <f t="shared" si="12"/>
        <v>1</v>
      </c>
      <c r="V23" s="43"/>
      <c r="W23" s="147"/>
    </row>
    <row r="24" spans="1:23" s="16" customFormat="1" ht="125.1" customHeight="1" x14ac:dyDescent="0.2">
      <c r="A24" s="90" t="s">
        <v>366</v>
      </c>
      <c r="B24" s="42" t="s">
        <v>372</v>
      </c>
      <c r="C24" s="32" t="s">
        <v>123</v>
      </c>
      <c r="D24" s="72" t="s">
        <v>389</v>
      </c>
      <c r="E24" s="93"/>
      <c r="F24" s="13" t="s">
        <v>53</v>
      </c>
      <c r="G24" s="13" t="s">
        <v>53</v>
      </c>
      <c r="H24" s="13" t="s">
        <v>53</v>
      </c>
      <c r="I24" s="26">
        <f t="shared" si="0"/>
        <v>0</v>
      </c>
      <c r="J24" s="26">
        <f t="shared" si="1"/>
        <v>0</v>
      </c>
      <c r="K24" s="26">
        <f t="shared" si="2"/>
        <v>0</v>
      </c>
      <c r="L24" s="27">
        <f t="shared" si="3"/>
        <v>0</v>
      </c>
      <c r="M24" s="27">
        <f t="shared" si="4"/>
        <v>0</v>
      </c>
      <c r="N24" s="27">
        <f t="shared" si="5"/>
        <v>0</v>
      </c>
      <c r="O24" s="27">
        <f t="shared" si="6"/>
        <v>0</v>
      </c>
      <c r="P24" s="27">
        <f t="shared" si="7"/>
        <v>0</v>
      </c>
      <c r="Q24" s="27">
        <f t="shared" si="8"/>
        <v>0</v>
      </c>
      <c r="R24" s="26">
        <f t="shared" si="9"/>
        <v>0</v>
      </c>
      <c r="S24" s="26">
        <f t="shared" si="10"/>
        <v>0</v>
      </c>
      <c r="T24" s="26">
        <f t="shared" si="11"/>
        <v>0</v>
      </c>
      <c r="U24" s="26">
        <f t="shared" si="12"/>
        <v>1</v>
      </c>
      <c r="V24" s="43"/>
      <c r="W24" s="147"/>
    </row>
    <row r="25" spans="1:23" s="16" customFormat="1" ht="125.1" customHeight="1" x14ac:dyDescent="0.2">
      <c r="A25" s="90" t="s">
        <v>366</v>
      </c>
      <c r="B25" s="42" t="s">
        <v>372</v>
      </c>
      <c r="C25" s="32" t="s">
        <v>123</v>
      </c>
      <c r="D25" s="72" t="s">
        <v>390</v>
      </c>
      <c r="E25" s="93"/>
      <c r="F25" s="13" t="s">
        <v>53</v>
      </c>
      <c r="G25" s="13" t="s">
        <v>53</v>
      </c>
      <c r="H25" s="13" t="s">
        <v>53</v>
      </c>
      <c r="I25" s="26">
        <f t="shared" si="0"/>
        <v>0</v>
      </c>
      <c r="J25" s="26">
        <f t="shared" si="1"/>
        <v>0</v>
      </c>
      <c r="K25" s="26">
        <f t="shared" si="2"/>
        <v>0</v>
      </c>
      <c r="L25" s="27">
        <f t="shared" si="3"/>
        <v>0</v>
      </c>
      <c r="M25" s="27">
        <f t="shared" si="4"/>
        <v>0</v>
      </c>
      <c r="N25" s="27">
        <f t="shared" si="5"/>
        <v>0</v>
      </c>
      <c r="O25" s="27">
        <f t="shared" si="6"/>
        <v>0</v>
      </c>
      <c r="P25" s="27">
        <f t="shared" si="7"/>
        <v>0</v>
      </c>
      <c r="Q25" s="27">
        <f t="shared" si="8"/>
        <v>0</v>
      </c>
      <c r="R25" s="26">
        <f t="shared" si="9"/>
        <v>0</v>
      </c>
      <c r="S25" s="26">
        <f t="shared" si="10"/>
        <v>0</v>
      </c>
      <c r="T25" s="26">
        <f t="shared" si="11"/>
        <v>0</v>
      </c>
      <c r="U25" s="26">
        <f t="shared" si="12"/>
        <v>1</v>
      </c>
      <c r="V25" s="43"/>
      <c r="W25" s="147"/>
    </row>
    <row r="26" spans="1:23" s="16" customFormat="1" ht="125.1" customHeight="1" x14ac:dyDescent="0.2">
      <c r="A26" s="90" t="s">
        <v>366</v>
      </c>
      <c r="B26" s="42" t="s">
        <v>375</v>
      </c>
      <c r="C26" s="32" t="s">
        <v>123</v>
      </c>
      <c r="D26" s="72" t="s">
        <v>391</v>
      </c>
      <c r="E26" s="93"/>
      <c r="F26" s="13" t="s">
        <v>53</v>
      </c>
      <c r="G26" s="13" t="s">
        <v>53</v>
      </c>
      <c r="H26" s="13" t="s">
        <v>53</v>
      </c>
      <c r="I26" s="26">
        <f t="shared" si="0"/>
        <v>0</v>
      </c>
      <c r="J26" s="26">
        <f t="shared" si="1"/>
        <v>0</v>
      </c>
      <c r="K26" s="26">
        <f t="shared" si="2"/>
        <v>0</v>
      </c>
      <c r="L26" s="27">
        <f t="shared" si="3"/>
        <v>0</v>
      </c>
      <c r="M26" s="27">
        <f t="shared" si="4"/>
        <v>0</v>
      </c>
      <c r="N26" s="27">
        <f t="shared" si="5"/>
        <v>0</v>
      </c>
      <c r="O26" s="27">
        <f t="shared" si="6"/>
        <v>0</v>
      </c>
      <c r="P26" s="27">
        <f t="shared" si="7"/>
        <v>0</v>
      </c>
      <c r="Q26" s="27">
        <f t="shared" si="8"/>
        <v>0</v>
      </c>
      <c r="R26" s="26">
        <f t="shared" si="9"/>
        <v>0</v>
      </c>
      <c r="S26" s="26">
        <f t="shared" si="10"/>
        <v>0</v>
      </c>
      <c r="T26" s="26">
        <f t="shared" si="11"/>
        <v>0</v>
      </c>
      <c r="U26" s="26">
        <f t="shared" si="12"/>
        <v>1</v>
      </c>
      <c r="V26" s="43"/>
      <c r="W26" s="147"/>
    </row>
    <row r="27" spans="1:23" s="16" customFormat="1" ht="125.1" customHeight="1" x14ac:dyDescent="0.2">
      <c r="A27" s="90" t="s">
        <v>366</v>
      </c>
      <c r="B27" s="42" t="s">
        <v>372</v>
      </c>
      <c r="C27" s="32" t="s">
        <v>123</v>
      </c>
      <c r="D27" s="72" t="s">
        <v>392</v>
      </c>
      <c r="E27" s="93"/>
      <c r="F27" s="13" t="s">
        <v>53</v>
      </c>
      <c r="G27" s="13" t="s">
        <v>53</v>
      </c>
      <c r="H27" s="13" t="s">
        <v>53</v>
      </c>
      <c r="I27" s="26">
        <f t="shared" si="0"/>
        <v>0</v>
      </c>
      <c r="J27" s="26">
        <f t="shared" si="1"/>
        <v>0</v>
      </c>
      <c r="K27" s="26">
        <f t="shared" si="2"/>
        <v>0</v>
      </c>
      <c r="L27" s="27">
        <f t="shared" si="3"/>
        <v>0</v>
      </c>
      <c r="M27" s="27">
        <f t="shared" si="4"/>
        <v>0</v>
      </c>
      <c r="N27" s="27">
        <f t="shared" si="5"/>
        <v>0</v>
      </c>
      <c r="O27" s="27">
        <f t="shared" si="6"/>
        <v>0</v>
      </c>
      <c r="P27" s="27">
        <f t="shared" si="7"/>
        <v>0</v>
      </c>
      <c r="Q27" s="27">
        <f t="shared" si="8"/>
        <v>0</v>
      </c>
      <c r="R27" s="26">
        <f t="shared" si="9"/>
        <v>0</v>
      </c>
      <c r="S27" s="26">
        <f t="shared" si="10"/>
        <v>0</v>
      </c>
      <c r="T27" s="26">
        <f t="shared" si="11"/>
        <v>0</v>
      </c>
      <c r="U27" s="26">
        <f t="shared" si="12"/>
        <v>1</v>
      </c>
      <c r="V27" s="43"/>
      <c r="W27" s="147"/>
    </row>
    <row r="28" spans="1:23" s="16" customFormat="1" ht="125.1" customHeight="1" x14ac:dyDescent="0.2">
      <c r="A28" s="90" t="s">
        <v>366</v>
      </c>
      <c r="B28" s="42" t="s">
        <v>228</v>
      </c>
      <c r="C28" s="32" t="s">
        <v>123</v>
      </c>
      <c r="D28" s="72" t="s">
        <v>393</v>
      </c>
      <c r="E28" s="93"/>
      <c r="F28" s="13" t="s">
        <v>53</v>
      </c>
      <c r="G28" s="13" t="s">
        <v>53</v>
      </c>
      <c r="H28" s="13" t="s">
        <v>53</v>
      </c>
      <c r="I28" s="26">
        <f t="shared" si="0"/>
        <v>0</v>
      </c>
      <c r="J28" s="26">
        <f t="shared" si="1"/>
        <v>0</v>
      </c>
      <c r="K28" s="26">
        <f t="shared" si="2"/>
        <v>0</v>
      </c>
      <c r="L28" s="27">
        <f t="shared" si="3"/>
        <v>0</v>
      </c>
      <c r="M28" s="27">
        <f t="shared" si="4"/>
        <v>0</v>
      </c>
      <c r="N28" s="27">
        <f t="shared" si="5"/>
        <v>0</v>
      </c>
      <c r="O28" s="27">
        <f t="shared" si="6"/>
        <v>0</v>
      </c>
      <c r="P28" s="27">
        <f t="shared" si="7"/>
        <v>0</v>
      </c>
      <c r="Q28" s="27">
        <f t="shared" si="8"/>
        <v>0</v>
      </c>
      <c r="R28" s="26">
        <f t="shared" si="9"/>
        <v>0</v>
      </c>
      <c r="S28" s="26">
        <f t="shared" si="10"/>
        <v>0</v>
      </c>
      <c r="T28" s="26">
        <f t="shared" si="11"/>
        <v>0</v>
      </c>
      <c r="U28" s="26">
        <f t="shared" si="12"/>
        <v>1</v>
      </c>
      <c r="V28" s="43"/>
      <c r="W28" s="147"/>
    </row>
    <row r="29" spans="1:23" s="16" customFormat="1" ht="125.1" customHeight="1" x14ac:dyDescent="0.2">
      <c r="A29" s="90" t="s">
        <v>366</v>
      </c>
      <c r="B29" s="42" t="s">
        <v>375</v>
      </c>
      <c r="C29" s="32" t="s">
        <v>123</v>
      </c>
      <c r="D29" s="72" t="s">
        <v>394</v>
      </c>
      <c r="E29" s="93"/>
      <c r="F29" s="13" t="s">
        <v>53</v>
      </c>
      <c r="G29" s="13" t="s">
        <v>53</v>
      </c>
      <c r="H29" s="13" t="s">
        <v>53</v>
      </c>
      <c r="I29" s="26">
        <f t="shared" si="0"/>
        <v>0</v>
      </c>
      <c r="J29" s="26">
        <f t="shared" si="1"/>
        <v>0</v>
      </c>
      <c r="K29" s="26">
        <f t="shared" si="2"/>
        <v>0</v>
      </c>
      <c r="L29" s="27">
        <f t="shared" si="3"/>
        <v>0</v>
      </c>
      <c r="M29" s="27">
        <f t="shared" si="4"/>
        <v>0</v>
      </c>
      <c r="N29" s="27">
        <f t="shared" si="5"/>
        <v>0</v>
      </c>
      <c r="O29" s="27">
        <f t="shared" si="6"/>
        <v>0</v>
      </c>
      <c r="P29" s="27">
        <f t="shared" si="7"/>
        <v>0</v>
      </c>
      <c r="Q29" s="27">
        <f t="shared" si="8"/>
        <v>0</v>
      </c>
      <c r="R29" s="26">
        <f t="shared" si="9"/>
        <v>0</v>
      </c>
      <c r="S29" s="26">
        <f t="shared" si="10"/>
        <v>0</v>
      </c>
      <c r="T29" s="26">
        <f t="shared" si="11"/>
        <v>0</v>
      </c>
      <c r="U29" s="26">
        <f t="shared" si="12"/>
        <v>1</v>
      </c>
      <c r="V29" s="43"/>
      <c r="W29" s="147"/>
    </row>
    <row r="30" spans="1:23" s="16" customFormat="1" ht="125.1" customHeight="1" x14ac:dyDescent="0.2">
      <c r="A30" s="90" t="s">
        <v>366</v>
      </c>
      <c r="B30" s="42" t="s">
        <v>375</v>
      </c>
      <c r="C30" s="32" t="s">
        <v>123</v>
      </c>
      <c r="D30" s="72" t="s">
        <v>395</v>
      </c>
      <c r="E30" s="93"/>
      <c r="F30" s="13" t="s">
        <v>53</v>
      </c>
      <c r="G30" s="13" t="s">
        <v>53</v>
      </c>
      <c r="H30" s="13" t="s">
        <v>53</v>
      </c>
      <c r="I30" s="26"/>
      <c r="J30" s="26"/>
      <c r="K30" s="26"/>
      <c r="L30" s="27"/>
      <c r="M30" s="27"/>
      <c r="N30" s="27"/>
      <c r="O30" s="27"/>
      <c r="P30" s="27"/>
      <c r="Q30" s="27"/>
      <c r="R30" s="26"/>
      <c r="S30" s="26"/>
      <c r="T30" s="26"/>
      <c r="U30" s="26">
        <f t="shared" si="12"/>
        <v>1</v>
      </c>
      <c r="V30" s="43"/>
      <c r="W30" s="147"/>
    </row>
    <row r="31" spans="1:23" s="16" customFormat="1" ht="125.1" customHeight="1" x14ac:dyDescent="0.2">
      <c r="A31" s="90" t="s">
        <v>366</v>
      </c>
      <c r="B31" s="42" t="s">
        <v>375</v>
      </c>
      <c r="C31" s="32" t="s">
        <v>123</v>
      </c>
      <c r="D31" s="72" t="s">
        <v>396</v>
      </c>
      <c r="E31" s="93"/>
      <c r="F31" s="13" t="s">
        <v>53</v>
      </c>
      <c r="G31" s="13" t="s">
        <v>53</v>
      </c>
      <c r="H31" s="13" t="s">
        <v>53</v>
      </c>
      <c r="I31" s="26"/>
      <c r="J31" s="26"/>
      <c r="K31" s="26"/>
      <c r="L31" s="27"/>
      <c r="M31" s="27"/>
      <c r="N31" s="27"/>
      <c r="O31" s="27"/>
      <c r="P31" s="27"/>
      <c r="Q31" s="27"/>
      <c r="R31" s="26"/>
      <c r="S31" s="26"/>
      <c r="T31" s="26"/>
      <c r="U31" s="26">
        <f t="shared" si="12"/>
        <v>1</v>
      </c>
      <c r="V31" s="43"/>
      <c r="W31" s="147"/>
    </row>
    <row r="32" spans="1:23" s="16" customFormat="1" ht="125.1" customHeight="1" x14ac:dyDescent="0.2">
      <c r="A32" s="90" t="s">
        <v>366</v>
      </c>
      <c r="B32" s="42" t="s">
        <v>375</v>
      </c>
      <c r="C32" s="32" t="s">
        <v>123</v>
      </c>
      <c r="D32" s="72" t="s">
        <v>397</v>
      </c>
      <c r="E32" s="93"/>
      <c r="F32" s="13" t="s">
        <v>53</v>
      </c>
      <c r="G32" s="13" t="s">
        <v>53</v>
      </c>
      <c r="H32" s="13" t="s">
        <v>53</v>
      </c>
      <c r="I32" s="26">
        <f>COUNTIFS(C32:C32,"=High",F32:F32,"=YES-Fully meets")</f>
        <v>0</v>
      </c>
      <c r="J32" s="26">
        <f>COUNTIFS(C32:C32,"=High",F32:F32,"=YES-Partially meets")</f>
        <v>0</v>
      </c>
      <c r="K32" s="26">
        <f>COUNTIFS(C32:C32,"=High",F32:F32,"=NO-Does not meet")</f>
        <v>0</v>
      </c>
      <c r="L32" s="27">
        <f>COUNTIFS(C32:C32,"=Medium",F32:F32,"=YES-Fully meets")</f>
        <v>0</v>
      </c>
      <c r="M32" s="27">
        <f>COUNTIFS(C32:C32,"=Medium",F32:F32,"=YES-Partially meets")</f>
        <v>0</v>
      </c>
      <c r="N32" s="27">
        <f>COUNTIFS(C32:C32,"=Medium",F32:F32,"=NO-Does not meet")</f>
        <v>0</v>
      </c>
      <c r="O32" s="27">
        <f>COUNTIFS(C32:C32,"=Low",F32:F32,"=YES-Fully meets")</f>
        <v>0</v>
      </c>
      <c r="P32" s="27">
        <f>COUNTIFS(C32:C32,"=Low",F32:F32,"=YES-Partially meets")</f>
        <v>0</v>
      </c>
      <c r="Q32" s="27">
        <f>COUNTIFS(C32:C32,"=Low",F32:F32,"=NO-Does not meet")</f>
        <v>0</v>
      </c>
      <c r="R32" s="26">
        <f t="shared" si="9"/>
        <v>0</v>
      </c>
      <c r="S32" s="26">
        <f t="shared" si="10"/>
        <v>0</v>
      </c>
      <c r="T32" s="26">
        <f t="shared" si="11"/>
        <v>0</v>
      </c>
      <c r="U32" s="26">
        <f t="shared" si="12"/>
        <v>1</v>
      </c>
      <c r="V32" s="43"/>
      <c r="W32" s="147"/>
    </row>
    <row r="33" spans="1:23" s="16" customFormat="1" ht="125.1" customHeight="1" x14ac:dyDescent="0.2">
      <c r="A33" s="90" t="s">
        <v>366</v>
      </c>
      <c r="B33" s="42" t="s">
        <v>375</v>
      </c>
      <c r="C33" s="32" t="s">
        <v>123</v>
      </c>
      <c r="D33" s="72" t="s">
        <v>398</v>
      </c>
      <c r="E33" s="93"/>
      <c r="F33" s="13" t="s">
        <v>53</v>
      </c>
      <c r="G33" s="13" t="s">
        <v>53</v>
      </c>
      <c r="H33" s="13" t="s">
        <v>53</v>
      </c>
      <c r="I33" s="26">
        <f>COUNTIFS(C33:C33,"=High",F33:F33,"=YES-Fully meets")</f>
        <v>0</v>
      </c>
      <c r="J33" s="26">
        <f>COUNTIFS(C33:C33,"=High",F33:F33,"=YES-Partially meets")</f>
        <v>0</v>
      </c>
      <c r="K33" s="26">
        <f>COUNTIFS(C33:C33,"=High",F33:F33,"=NO-Does not meet")</f>
        <v>0</v>
      </c>
      <c r="L33" s="27">
        <f>COUNTIFS(C33:C33,"=Medium",F33:F33,"=YES-Fully meets")</f>
        <v>0</v>
      </c>
      <c r="M33" s="27">
        <f>COUNTIFS(C33:C33,"=Medium",F33:F33,"=YES-Partially meets")</f>
        <v>0</v>
      </c>
      <c r="N33" s="27">
        <f>COUNTIFS(C33:C33,"=Medium",F33:F33,"=NO-Does not meet")</f>
        <v>0</v>
      </c>
      <c r="O33" s="27">
        <f>COUNTIFS(C33:C33,"=Low",F33:F33,"=YES-Fully meets")</f>
        <v>0</v>
      </c>
      <c r="P33" s="27">
        <f>COUNTIFS(C33:C33,"=Low",F33:F33,"=YES-Partially meets")</f>
        <v>0</v>
      </c>
      <c r="Q33" s="27">
        <f>COUNTIFS(C33:C33,"=Low",F33:F33,"=NO-Does not meet")</f>
        <v>0</v>
      </c>
      <c r="R33" s="26">
        <f t="shared" si="9"/>
        <v>0</v>
      </c>
      <c r="S33" s="26">
        <f t="shared" si="10"/>
        <v>0</v>
      </c>
      <c r="T33" s="26">
        <f t="shared" si="11"/>
        <v>0</v>
      </c>
      <c r="U33" s="26">
        <f t="shared" si="12"/>
        <v>1</v>
      </c>
      <c r="V33" s="43"/>
      <c r="W33" s="147"/>
    </row>
    <row r="34" spans="1:23" s="16" customFormat="1" ht="125.1" customHeight="1" x14ac:dyDescent="0.2">
      <c r="A34" s="90" t="s">
        <v>366</v>
      </c>
      <c r="B34" s="42" t="s">
        <v>226</v>
      </c>
      <c r="C34" s="32" t="s">
        <v>123</v>
      </c>
      <c r="D34" s="72" t="s">
        <v>399</v>
      </c>
      <c r="E34" s="93"/>
      <c r="F34" s="13" t="s">
        <v>53</v>
      </c>
      <c r="G34" s="13" t="s">
        <v>53</v>
      </c>
      <c r="H34" s="13" t="s">
        <v>53</v>
      </c>
      <c r="I34" s="26"/>
      <c r="J34" s="26"/>
      <c r="K34" s="26"/>
      <c r="L34" s="27"/>
      <c r="M34" s="27"/>
      <c r="N34" s="27"/>
      <c r="O34" s="27"/>
      <c r="P34" s="27"/>
      <c r="Q34" s="27"/>
      <c r="R34" s="26"/>
      <c r="S34" s="26"/>
      <c r="T34" s="26"/>
      <c r="U34" s="26">
        <f t="shared" si="12"/>
        <v>1</v>
      </c>
      <c r="V34" s="43"/>
      <c r="W34" s="147"/>
    </row>
    <row r="35" spans="1:23" s="16" customFormat="1" ht="125.1" customHeight="1" x14ac:dyDescent="0.2">
      <c r="A35" s="90" t="s">
        <v>366</v>
      </c>
      <c r="B35" s="42" t="s">
        <v>400</v>
      </c>
      <c r="C35" s="32" t="s">
        <v>123</v>
      </c>
      <c r="D35" s="72" t="s">
        <v>401</v>
      </c>
      <c r="E35" s="93"/>
      <c r="F35" s="13" t="s">
        <v>53</v>
      </c>
      <c r="G35" s="13" t="s">
        <v>53</v>
      </c>
      <c r="H35" s="13" t="s">
        <v>53</v>
      </c>
      <c r="I35" s="26">
        <f>COUNTIFS(C35:C35,"=High",F35:F35,"=YES-Fully meets")</f>
        <v>0</v>
      </c>
      <c r="J35" s="26">
        <f>COUNTIFS(C35:C35,"=High",F35:F35,"=YES-Partially meets")</f>
        <v>0</v>
      </c>
      <c r="K35" s="26">
        <f>COUNTIFS(C35:C35,"=High",F35:F35,"=NO-Does not meet")</f>
        <v>0</v>
      </c>
      <c r="L35" s="27">
        <f>COUNTIFS(C35:C35,"=Medium",F35:F35,"=YES-Fully meets")</f>
        <v>0</v>
      </c>
      <c r="M35" s="27">
        <f>COUNTIFS(C35:C35,"=Medium",F35:F35,"=YES-Partially meets")</f>
        <v>0</v>
      </c>
      <c r="N35" s="27">
        <f>COUNTIFS(C35:C35,"=Medium",F35:F35,"=NO-Does not meet")</f>
        <v>0</v>
      </c>
      <c r="O35" s="27">
        <f>COUNTIFS(C35:C35,"=Low",F35:F35,"=YES-Fully meets")</f>
        <v>0</v>
      </c>
      <c r="P35" s="27">
        <f>COUNTIFS(C35:C35,"=Low",F35:F35,"=YES-Partially meets")</f>
        <v>0</v>
      </c>
      <c r="Q35" s="27">
        <f>COUNTIFS(C35:C35,"=Low",F35:F35,"=NO-Does not meet")</f>
        <v>0</v>
      </c>
      <c r="R35" s="26">
        <f t="shared" si="9"/>
        <v>0</v>
      </c>
      <c r="S35" s="26">
        <f t="shared" si="10"/>
        <v>0</v>
      </c>
      <c r="T35" s="26">
        <f t="shared" si="11"/>
        <v>0</v>
      </c>
      <c r="U35" s="26">
        <f t="shared" si="12"/>
        <v>1</v>
      </c>
      <c r="V35" s="43"/>
      <c r="W35" s="147"/>
    </row>
    <row r="36" spans="1:23" s="16" customFormat="1" ht="125.1" customHeight="1" x14ac:dyDescent="0.2">
      <c r="A36" s="90" t="s">
        <v>366</v>
      </c>
      <c r="B36" s="42" t="s">
        <v>400</v>
      </c>
      <c r="C36" s="32" t="s">
        <v>123</v>
      </c>
      <c r="D36" s="72" t="s">
        <v>402</v>
      </c>
      <c r="E36" s="93"/>
      <c r="F36" s="13" t="s">
        <v>53</v>
      </c>
      <c r="G36" s="13" t="s">
        <v>53</v>
      </c>
      <c r="H36" s="13" t="s">
        <v>53</v>
      </c>
      <c r="I36" s="26"/>
      <c r="J36" s="26"/>
      <c r="K36" s="26"/>
      <c r="L36" s="27"/>
      <c r="M36" s="27"/>
      <c r="N36" s="27"/>
      <c r="O36" s="27"/>
      <c r="P36" s="27"/>
      <c r="Q36" s="27"/>
      <c r="R36" s="26"/>
      <c r="S36" s="26"/>
      <c r="T36" s="26"/>
      <c r="U36" s="26">
        <f t="shared" ref="U36:U68" si="13">IF(C36="High",$I$2,IF(C36="Medium",$L$2,$O$2))</f>
        <v>1</v>
      </c>
      <c r="V36" s="43"/>
      <c r="W36" s="147"/>
    </row>
    <row r="37" spans="1:23" s="16" customFormat="1" ht="125.1" customHeight="1" x14ac:dyDescent="0.2">
      <c r="A37" s="90" t="s">
        <v>366</v>
      </c>
      <c r="B37" s="42" t="s">
        <v>400</v>
      </c>
      <c r="C37" s="32" t="s">
        <v>123</v>
      </c>
      <c r="D37" s="72" t="s">
        <v>403</v>
      </c>
      <c r="E37" s="93"/>
      <c r="F37" s="13" t="s">
        <v>53</v>
      </c>
      <c r="G37" s="13" t="s">
        <v>53</v>
      </c>
      <c r="H37" s="13" t="s">
        <v>53</v>
      </c>
      <c r="I37" s="26">
        <f t="shared" ref="I37:I63" si="14">COUNTIFS(C37:C37,"=High",F37:F37,"=YES-Fully meets")</f>
        <v>0</v>
      </c>
      <c r="J37" s="26">
        <f t="shared" ref="J37:J63" si="15">COUNTIFS(C37:C37,"=High",F37:F37,"=YES-Partially meets")</f>
        <v>0</v>
      </c>
      <c r="K37" s="26">
        <f t="shared" ref="K37:K63" si="16">COUNTIFS(C37:C37,"=High",F37:F37,"=NO-Does not meet")</f>
        <v>0</v>
      </c>
      <c r="L37" s="27">
        <f t="shared" ref="L37:L63" si="17">COUNTIFS(C37:C37,"=Medium",F37:F37,"=YES-Fully meets")</f>
        <v>0</v>
      </c>
      <c r="M37" s="27">
        <f t="shared" ref="M37:M63" si="18">COUNTIFS(C37:C37,"=Medium",F37:F37,"=YES-Partially meets")</f>
        <v>0</v>
      </c>
      <c r="N37" s="27">
        <f t="shared" ref="N37:N63" si="19">COUNTIFS(C37:C37,"=Medium",F37:F37,"=NO-Does not meet")</f>
        <v>0</v>
      </c>
      <c r="O37" s="27">
        <f t="shared" ref="O37:O63" si="20">COUNTIFS(C37:C37,"=Low",F37:F37,"=YES-Fully meets")</f>
        <v>0</v>
      </c>
      <c r="P37" s="27">
        <f t="shared" ref="P37:P63" si="21">COUNTIFS(C37:C37,"=Low",F37:F37,"=YES-Partially meets")</f>
        <v>0</v>
      </c>
      <c r="Q37" s="27">
        <f t="shared" ref="Q37:Q63" si="22">COUNTIFS(C37:C37,"=Low",F37:F37,"=NO-Does not meet")</f>
        <v>0</v>
      </c>
      <c r="R37" s="26">
        <f t="shared" si="9"/>
        <v>0</v>
      </c>
      <c r="S37" s="26">
        <f t="shared" si="10"/>
        <v>0</v>
      </c>
      <c r="T37" s="26">
        <f t="shared" si="11"/>
        <v>0</v>
      </c>
      <c r="U37" s="26">
        <f t="shared" si="13"/>
        <v>1</v>
      </c>
      <c r="V37" s="43"/>
      <c r="W37" s="147"/>
    </row>
    <row r="38" spans="1:23" s="16" customFormat="1" ht="125.1" customHeight="1" x14ac:dyDescent="0.2">
      <c r="A38" s="90" t="s">
        <v>366</v>
      </c>
      <c r="B38" s="42" t="s">
        <v>278</v>
      </c>
      <c r="C38" s="32" t="s">
        <v>123</v>
      </c>
      <c r="D38" s="72" t="s">
        <v>404</v>
      </c>
      <c r="E38" s="93"/>
      <c r="F38" s="13" t="s">
        <v>53</v>
      </c>
      <c r="G38" s="13" t="s">
        <v>53</v>
      </c>
      <c r="H38" s="13" t="s">
        <v>53</v>
      </c>
      <c r="I38" s="26">
        <f t="shared" si="14"/>
        <v>0</v>
      </c>
      <c r="J38" s="26">
        <f t="shared" si="15"/>
        <v>0</v>
      </c>
      <c r="K38" s="26">
        <f t="shared" si="16"/>
        <v>0</v>
      </c>
      <c r="L38" s="27">
        <f t="shared" si="17"/>
        <v>0</v>
      </c>
      <c r="M38" s="27">
        <f t="shared" si="18"/>
        <v>0</v>
      </c>
      <c r="N38" s="27">
        <f t="shared" si="19"/>
        <v>0</v>
      </c>
      <c r="O38" s="27">
        <f t="shared" si="20"/>
        <v>0</v>
      </c>
      <c r="P38" s="27">
        <f t="shared" si="21"/>
        <v>0</v>
      </c>
      <c r="Q38" s="27">
        <f t="shared" si="22"/>
        <v>0</v>
      </c>
      <c r="R38" s="26">
        <f t="shared" ref="R38:R66" si="23">+(I38*$I$2)+(J38*$J$2)+(K38*$K$2)+(L38*$L$2)+(M38*$M$2)+(N38*$N$2)+(O38*$O$2)+(P38*$P$2)+(Q38*$Q$2)</f>
        <v>0</v>
      </c>
      <c r="S38" s="26">
        <f t="shared" ref="S38:S66" si="24">IF($G38="Production",1,IF($G38="Development",0.25,0))</f>
        <v>0</v>
      </c>
      <c r="T38" s="26">
        <f t="shared" ref="T38:T66" si="25">+R38*S38</f>
        <v>0</v>
      </c>
      <c r="U38" s="26">
        <f t="shared" si="13"/>
        <v>1</v>
      </c>
      <c r="V38" s="43"/>
      <c r="W38" s="147"/>
    </row>
    <row r="39" spans="1:23" s="16" customFormat="1" ht="125.1" customHeight="1" x14ac:dyDescent="0.2">
      <c r="A39" s="90" t="s">
        <v>366</v>
      </c>
      <c r="B39" s="42" t="s">
        <v>278</v>
      </c>
      <c r="C39" s="32" t="s">
        <v>123</v>
      </c>
      <c r="D39" s="72" t="s">
        <v>405</v>
      </c>
      <c r="E39" s="93"/>
      <c r="F39" s="13" t="s">
        <v>53</v>
      </c>
      <c r="G39" s="13" t="s">
        <v>53</v>
      </c>
      <c r="H39" s="13" t="s">
        <v>53</v>
      </c>
      <c r="I39" s="26">
        <f t="shared" si="14"/>
        <v>0</v>
      </c>
      <c r="J39" s="26">
        <f t="shared" si="15"/>
        <v>0</v>
      </c>
      <c r="K39" s="26">
        <f t="shared" si="16"/>
        <v>0</v>
      </c>
      <c r="L39" s="27">
        <f t="shared" si="17"/>
        <v>0</v>
      </c>
      <c r="M39" s="27">
        <f t="shared" si="18"/>
        <v>0</v>
      </c>
      <c r="N39" s="27">
        <f t="shared" si="19"/>
        <v>0</v>
      </c>
      <c r="O39" s="27">
        <f t="shared" si="20"/>
        <v>0</v>
      </c>
      <c r="P39" s="27">
        <f t="shared" si="21"/>
        <v>0</v>
      </c>
      <c r="Q39" s="27">
        <f t="shared" si="22"/>
        <v>0</v>
      </c>
      <c r="R39" s="26">
        <f t="shared" si="23"/>
        <v>0</v>
      </c>
      <c r="S39" s="26">
        <f t="shared" si="24"/>
        <v>0</v>
      </c>
      <c r="T39" s="26">
        <f t="shared" si="25"/>
        <v>0</v>
      </c>
      <c r="U39" s="26">
        <f t="shared" si="13"/>
        <v>1</v>
      </c>
      <c r="V39" s="43"/>
      <c r="W39" s="147"/>
    </row>
    <row r="40" spans="1:23" s="16" customFormat="1" ht="125.1" customHeight="1" x14ac:dyDescent="0.2">
      <c r="A40" s="90" t="s">
        <v>366</v>
      </c>
      <c r="B40" s="42" t="s">
        <v>400</v>
      </c>
      <c r="C40" s="32" t="s">
        <v>123</v>
      </c>
      <c r="D40" s="72" t="s">
        <v>406</v>
      </c>
      <c r="E40" s="93"/>
      <c r="F40" s="13" t="s">
        <v>53</v>
      </c>
      <c r="G40" s="13" t="s">
        <v>53</v>
      </c>
      <c r="H40" s="13" t="s">
        <v>53</v>
      </c>
      <c r="I40" s="26">
        <f t="shared" si="14"/>
        <v>0</v>
      </c>
      <c r="J40" s="26">
        <f t="shared" si="15"/>
        <v>0</v>
      </c>
      <c r="K40" s="26">
        <f t="shared" si="16"/>
        <v>0</v>
      </c>
      <c r="L40" s="27">
        <f t="shared" si="17"/>
        <v>0</v>
      </c>
      <c r="M40" s="27">
        <f t="shared" si="18"/>
        <v>0</v>
      </c>
      <c r="N40" s="27">
        <f t="shared" si="19"/>
        <v>0</v>
      </c>
      <c r="O40" s="27">
        <f t="shared" si="20"/>
        <v>0</v>
      </c>
      <c r="P40" s="27">
        <f t="shared" si="21"/>
        <v>0</v>
      </c>
      <c r="Q40" s="27">
        <f t="shared" si="22"/>
        <v>0</v>
      </c>
      <c r="R40" s="26">
        <f t="shared" si="23"/>
        <v>0</v>
      </c>
      <c r="S40" s="26">
        <f t="shared" si="24"/>
        <v>0</v>
      </c>
      <c r="T40" s="26">
        <f t="shared" si="25"/>
        <v>0</v>
      </c>
      <c r="U40" s="26">
        <f t="shared" si="13"/>
        <v>1</v>
      </c>
      <c r="V40" s="43"/>
      <c r="W40" s="147"/>
    </row>
    <row r="41" spans="1:23" s="16" customFormat="1" ht="125.1" customHeight="1" x14ac:dyDescent="0.2">
      <c r="A41" s="90" t="s">
        <v>366</v>
      </c>
      <c r="B41" s="42" t="s">
        <v>278</v>
      </c>
      <c r="C41" s="32" t="s">
        <v>123</v>
      </c>
      <c r="D41" s="72" t="s">
        <v>407</v>
      </c>
      <c r="E41" s="93"/>
      <c r="F41" s="13" t="s">
        <v>53</v>
      </c>
      <c r="G41" s="13" t="s">
        <v>53</v>
      </c>
      <c r="H41" s="13" t="s">
        <v>53</v>
      </c>
      <c r="I41" s="26">
        <f t="shared" si="14"/>
        <v>0</v>
      </c>
      <c r="J41" s="26">
        <f t="shared" si="15"/>
        <v>0</v>
      </c>
      <c r="K41" s="26">
        <f t="shared" si="16"/>
        <v>0</v>
      </c>
      <c r="L41" s="27">
        <f t="shared" si="17"/>
        <v>0</v>
      </c>
      <c r="M41" s="27">
        <f t="shared" si="18"/>
        <v>0</v>
      </c>
      <c r="N41" s="27">
        <f t="shared" si="19"/>
        <v>0</v>
      </c>
      <c r="O41" s="27">
        <f t="shared" si="20"/>
        <v>0</v>
      </c>
      <c r="P41" s="27">
        <f t="shared" si="21"/>
        <v>0</v>
      </c>
      <c r="Q41" s="27">
        <f t="shared" si="22"/>
        <v>0</v>
      </c>
      <c r="R41" s="26">
        <f t="shared" si="23"/>
        <v>0</v>
      </c>
      <c r="S41" s="26">
        <f t="shared" si="24"/>
        <v>0</v>
      </c>
      <c r="T41" s="26">
        <f t="shared" si="25"/>
        <v>0</v>
      </c>
      <c r="U41" s="26">
        <f t="shared" si="13"/>
        <v>1</v>
      </c>
      <c r="V41" s="43"/>
      <c r="W41" s="147"/>
    </row>
    <row r="42" spans="1:23" s="16" customFormat="1" ht="125.1" customHeight="1" x14ac:dyDescent="0.2">
      <c r="A42" s="90" t="s">
        <v>366</v>
      </c>
      <c r="B42" s="42" t="s">
        <v>408</v>
      </c>
      <c r="C42" s="32" t="s">
        <v>123</v>
      </c>
      <c r="D42" s="133" t="s">
        <v>409</v>
      </c>
      <c r="E42" s="93"/>
      <c r="F42" s="13" t="s">
        <v>53</v>
      </c>
      <c r="G42" s="13" t="s">
        <v>53</v>
      </c>
      <c r="H42" s="13" t="s">
        <v>53</v>
      </c>
      <c r="I42" s="26">
        <f t="shared" si="14"/>
        <v>0</v>
      </c>
      <c r="J42" s="26">
        <f t="shared" si="15"/>
        <v>0</v>
      </c>
      <c r="K42" s="26">
        <f t="shared" si="16"/>
        <v>0</v>
      </c>
      <c r="L42" s="27">
        <f t="shared" si="17"/>
        <v>0</v>
      </c>
      <c r="M42" s="27">
        <f t="shared" si="18"/>
        <v>0</v>
      </c>
      <c r="N42" s="27">
        <f t="shared" si="19"/>
        <v>0</v>
      </c>
      <c r="O42" s="27">
        <f t="shared" si="20"/>
        <v>0</v>
      </c>
      <c r="P42" s="27">
        <f t="shared" si="21"/>
        <v>0</v>
      </c>
      <c r="Q42" s="27">
        <f t="shared" si="22"/>
        <v>0</v>
      </c>
      <c r="R42" s="26">
        <f t="shared" si="23"/>
        <v>0</v>
      </c>
      <c r="S42" s="26">
        <f t="shared" si="24"/>
        <v>0</v>
      </c>
      <c r="T42" s="26">
        <f t="shared" si="25"/>
        <v>0</v>
      </c>
      <c r="U42" s="26">
        <f t="shared" si="13"/>
        <v>1</v>
      </c>
      <c r="V42" s="43"/>
      <c r="W42" s="147"/>
    </row>
    <row r="43" spans="1:23" s="16" customFormat="1" ht="125.1" customHeight="1" x14ac:dyDescent="0.2">
      <c r="A43" s="90" t="s">
        <v>366</v>
      </c>
      <c r="B43" s="42" t="s">
        <v>408</v>
      </c>
      <c r="C43" s="32" t="s">
        <v>123</v>
      </c>
      <c r="D43" s="133" t="s">
        <v>410</v>
      </c>
      <c r="E43" s="93"/>
      <c r="F43" s="13" t="s">
        <v>53</v>
      </c>
      <c r="G43" s="13" t="s">
        <v>53</v>
      </c>
      <c r="H43" s="13" t="s">
        <v>53</v>
      </c>
      <c r="I43" s="26">
        <f t="shared" si="14"/>
        <v>0</v>
      </c>
      <c r="J43" s="26">
        <f t="shared" si="15"/>
        <v>0</v>
      </c>
      <c r="K43" s="26">
        <f t="shared" si="16"/>
        <v>0</v>
      </c>
      <c r="L43" s="27">
        <f t="shared" si="17"/>
        <v>0</v>
      </c>
      <c r="M43" s="27">
        <f t="shared" si="18"/>
        <v>0</v>
      </c>
      <c r="N43" s="27">
        <f t="shared" si="19"/>
        <v>0</v>
      </c>
      <c r="O43" s="27">
        <f t="shared" si="20"/>
        <v>0</v>
      </c>
      <c r="P43" s="27">
        <f t="shared" si="21"/>
        <v>0</v>
      </c>
      <c r="Q43" s="27">
        <f t="shared" si="22"/>
        <v>0</v>
      </c>
      <c r="R43" s="26">
        <f t="shared" si="23"/>
        <v>0</v>
      </c>
      <c r="S43" s="26">
        <f t="shared" si="24"/>
        <v>0</v>
      </c>
      <c r="T43" s="26">
        <f t="shared" si="25"/>
        <v>0</v>
      </c>
      <c r="U43" s="26">
        <f t="shared" si="13"/>
        <v>1</v>
      </c>
      <c r="V43" s="43"/>
      <c r="W43" s="147"/>
    </row>
    <row r="44" spans="1:23" s="16" customFormat="1" ht="125.1" customHeight="1" x14ac:dyDescent="0.2">
      <c r="A44" s="90" t="s">
        <v>366</v>
      </c>
      <c r="B44" s="42" t="s">
        <v>408</v>
      </c>
      <c r="C44" s="32" t="s">
        <v>123</v>
      </c>
      <c r="D44" s="133" t="s">
        <v>411</v>
      </c>
      <c r="E44" s="93"/>
      <c r="F44" s="13" t="s">
        <v>53</v>
      </c>
      <c r="G44" s="13" t="s">
        <v>53</v>
      </c>
      <c r="H44" s="13" t="s">
        <v>53</v>
      </c>
      <c r="I44" s="26">
        <f t="shared" si="14"/>
        <v>0</v>
      </c>
      <c r="J44" s="26">
        <f t="shared" si="15"/>
        <v>0</v>
      </c>
      <c r="K44" s="26">
        <f t="shared" si="16"/>
        <v>0</v>
      </c>
      <c r="L44" s="27">
        <f t="shared" si="17"/>
        <v>0</v>
      </c>
      <c r="M44" s="27">
        <f t="shared" si="18"/>
        <v>0</v>
      </c>
      <c r="N44" s="27">
        <f t="shared" si="19"/>
        <v>0</v>
      </c>
      <c r="O44" s="27">
        <f t="shared" si="20"/>
        <v>0</v>
      </c>
      <c r="P44" s="27">
        <f t="shared" si="21"/>
        <v>0</v>
      </c>
      <c r="Q44" s="27">
        <f t="shared" si="22"/>
        <v>0</v>
      </c>
      <c r="R44" s="26">
        <f t="shared" si="23"/>
        <v>0</v>
      </c>
      <c r="S44" s="26">
        <f t="shared" si="24"/>
        <v>0</v>
      </c>
      <c r="T44" s="26">
        <f t="shared" si="25"/>
        <v>0</v>
      </c>
      <c r="U44" s="26">
        <f t="shared" si="13"/>
        <v>1</v>
      </c>
      <c r="V44" s="43"/>
      <c r="W44" s="147"/>
    </row>
    <row r="45" spans="1:23" s="16" customFormat="1" ht="125.1" customHeight="1" x14ac:dyDescent="0.2">
      <c r="A45" s="90" t="s">
        <v>366</v>
      </c>
      <c r="B45" s="42" t="s">
        <v>408</v>
      </c>
      <c r="C45" s="32" t="s">
        <v>123</v>
      </c>
      <c r="D45" s="133" t="s">
        <v>412</v>
      </c>
      <c r="E45" s="93"/>
      <c r="F45" s="13" t="s">
        <v>53</v>
      </c>
      <c r="G45" s="13" t="s">
        <v>53</v>
      </c>
      <c r="H45" s="13" t="s">
        <v>53</v>
      </c>
      <c r="I45" s="26">
        <f t="shared" si="14"/>
        <v>0</v>
      </c>
      <c r="J45" s="26">
        <f t="shared" si="15"/>
        <v>0</v>
      </c>
      <c r="K45" s="26">
        <f t="shared" si="16"/>
        <v>0</v>
      </c>
      <c r="L45" s="27">
        <f t="shared" si="17"/>
        <v>0</v>
      </c>
      <c r="M45" s="27">
        <f t="shared" si="18"/>
        <v>0</v>
      </c>
      <c r="N45" s="27">
        <f t="shared" si="19"/>
        <v>0</v>
      </c>
      <c r="O45" s="27">
        <f t="shared" si="20"/>
        <v>0</v>
      </c>
      <c r="P45" s="27">
        <f t="shared" si="21"/>
        <v>0</v>
      </c>
      <c r="Q45" s="27">
        <f t="shared" si="22"/>
        <v>0</v>
      </c>
      <c r="R45" s="26">
        <f t="shared" si="23"/>
        <v>0</v>
      </c>
      <c r="S45" s="26">
        <f t="shared" si="24"/>
        <v>0</v>
      </c>
      <c r="T45" s="26">
        <f t="shared" si="25"/>
        <v>0</v>
      </c>
      <c r="U45" s="26">
        <f t="shared" si="13"/>
        <v>1</v>
      </c>
      <c r="V45" s="43"/>
      <c r="W45" s="147"/>
    </row>
    <row r="46" spans="1:23" s="16" customFormat="1" ht="125.1" customHeight="1" x14ac:dyDescent="0.2">
      <c r="A46" s="90" t="s">
        <v>366</v>
      </c>
      <c r="B46" s="42" t="s">
        <v>408</v>
      </c>
      <c r="C46" s="32" t="s">
        <v>123</v>
      </c>
      <c r="D46" s="133" t="s">
        <v>413</v>
      </c>
      <c r="E46" s="93"/>
      <c r="F46" s="13" t="s">
        <v>53</v>
      </c>
      <c r="G46" s="13" t="s">
        <v>53</v>
      </c>
      <c r="H46" s="13" t="s">
        <v>53</v>
      </c>
      <c r="I46" s="26">
        <f t="shared" si="14"/>
        <v>0</v>
      </c>
      <c r="J46" s="26">
        <f t="shared" si="15"/>
        <v>0</v>
      </c>
      <c r="K46" s="26">
        <f t="shared" si="16"/>
        <v>0</v>
      </c>
      <c r="L46" s="27">
        <f t="shared" si="17"/>
        <v>0</v>
      </c>
      <c r="M46" s="27">
        <f t="shared" si="18"/>
        <v>0</v>
      </c>
      <c r="N46" s="27">
        <f t="shared" si="19"/>
        <v>0</v>
      </c>
      <c r="O46" s="27">
        <f t="shared" si="20"/>
        <v>0</v>
      </c>
      <c r="P46" s="27">
        <f t="shared" si="21"/>
        <v>0</v>
      </c>
      <c r="Q46" s="27">
        <f t="shared" si="22"/>
        <v>0</v>
      </c>
      <c r="R46" s="26">
        <f t="shared" si="23"/>
        <v>0</v>
      </c>
      <c r="S46" s="26">
        <f t="shared" si="24"/>
        <v>0</v>
      </c>
      <c r="T46" s="26">
        <f t="shared" si="25"/>
        <v>0</v>
      </c>
      <c r="U46" s="26">
        <f t="shared" si="13"/>
        <v>1</v>
      </c>
      <c r="V46" s="43"/>
      <c r="W46" s="147"/>
    </row>
    <row r="47" spans="1:23" s="16" customFormat="1" ht="125.1" customHeight="1" x14ac:dyDescent="0.2">
      <c r="A47" s="90" t="s">
        <v>366</v>
      </c>
      <c r="B47" s="42" t="s">
        <v>408</v>
      </c>
      <c r="C47" s="32" t="s">
        <v>123</v>
      </c>
      <c r="D47" s="133" t="s">
        <v>414</v>
      </c>
      <c r="E47" s="93"/>
      <c r="F47" s="13" t="s">
        <v>53</v>
      </c>
      <c r="G47" s="13" t="s">
        <v>53</v>
      </c>
      <c r="H47" s="13" t="s">
        <v>53</v>
      </c>
      <c r="I47" s="26">
        <f t="shared" si="14"/>
        <v>0</v>
      </c>
      <c r="J47" s="26">
        <f t="shared" si="15"/>
        <v>0</v>
      </c>
      <c r="K47" s="26">
        <f t="shared" si="16"/>
        <v>0</v>
      </c>
      <c r="L47" s="27">
        <f t="shared" si="17"/>
        <v>0</v>
      </c>
      <c r="M47" s="27">
        <f t="shared" si="18"/>
        <v>0</v>
      </c>
      <c r="N47" s="27">
        <f t="shared" si="19"/>
        <v>0</v>
      </c>
      <c r="O47" s="27">
        <f t="shared" si="20"/>
        <v>0</v>
      </c>
      <c r="P47" s="27">
        <f t="shared" si="21"/>
        <v>0</v>
      </c>
      <c r="Q47" s="27">
        <f t="shared" si="22"/>
        <v>0</v>
      </c>
      <c r="R47" s="26">
        <f t="shared" si="23"/>
        <v>0</v>
      </c>
      <c r="S47" s="26">
        <f t="shared" si="24"/>
        <v>0</v>
      </c>
      <c r="T47" s="26">
        <f t="shared" si="25"/>
        <v>0</v>
      </c>
      <c r="U47" s="26">
        <f t="shared" si="13"/>
        <v>1</v>
      </c>
      <c r="V47" s="43"/>
      <c r="W47" s="147"/>
    </row>
    <row r="48" spans="1:23" s="16" customFormat="1" ht="125.1" customHeight="1" x14ac:dyDescent="0.2">
      <c r="A48" s="90" t="s">
        <v>366</v>
      </c>
      <c r="B48" s="42" t="s">
        <v>408</v>
      </c>
      <c r="C48" s="32" t="s">
        <v>123</v>
      </c>
      <c r="D48" s="133" t="s">
        <v>415</v>
      </c>
      <c r="E48" s="93"/>
      <c r="F48" s="13" t="s">
        <v>53</v>
      </c>
      <c r="G48" s="13" t="s">
        <v>53</v>
      </c>
      <c r="H48" s="13" t="s">
        <v>53</v>
      </c>
      <c r="I48" s="26">
        <f t="shared" si="14"/>
        <v>0</v>
      </c>
      <c r="J48" s="26">
        <f t="shared" si="15"/>
        <v>0</v>
      </c>
      <c r="K48" s="26">
        <f t="shared" si="16"/>
        <v>0</v>
      </c>
      <c r="L48" s="27">
        <f t="shared" si="17"/>
        <v>0</v>
      </c>
      <c r="M48" s="27">
        <f t="shared" si="18"/>
        <v>0</v>
      </c>
      <c r="N48" s="27">
        <f t="shared" si="19"/>
        <v>0</v>
      </c>
      <c r="O48" s="27">
        <f t="shared" si="20"/>
        <v>0</v>
      </c>
      <c r="P48" s="27">
        <f t="shared" si="21"/>
        <v>0</v>
      </c>
      <c r="Q48" s="27">
        <f t="shared" si="22"/>
        <v>0</v>
      </c>
      <c r="R48" s="26">
        <f t="shared" si="23"/>
        <v>0</v>
      </c>
      <c r="S48" s="26">
        <f t="shared" si="24"/>
        <v>0</v>
      </c>
      <c r="T48" s="26">
        <f t="shared" si="25"/>
        <v>0</v>
      </c>
      <c r="U48" s="26">
        <f t="shared" si="13"/>
        <v>1</v>
      </c>
      <c r="V48" s="43"/>
      <c r="W48" s="147"/>
    </row>
    <row r="49" spans="1:23" s="16" customFormat="1" ht="125.1" customHeight="1" x14ac:dyDescent="0.2">
      <c r="A49" s="90" t="s">
        <v>366</v>
      </c>
      <c r="B49" s="42" t="s">
        <v>408</v>
      </c>
      <c r="C49" s="32" t="s">
        <v>123</v>
      </c>
      <c r="D49" s="133" t="s">
        <v>416</v>
      </c>
      <c r="E49" s="93"/>
      <c r="F49" s="13" t="s">
        <v>53</v>
      </c>
      <c r="G49" s="13" t="s">
        <v>53</v>
      </c>
      <c r="H49" s="13" t="s">
        <v>53</v>
      </c>
      <c r="I49" s="26">
        <f t="shared" si="14"/>
        <v>0</v>
      </c>
      <c r="J49" s="26">
        <f t="shared" si="15"/>
        <v>0</v>
      </c>
      <c r="K49" s="26">
        <f t="shared" si="16"/>
        <v>0</v>
      </c>
      <c r="L49" s="27">
        <f t="shared" si="17"/>
        <v>0</v>
      </c>
      <c r="M49" s="27">
        <f t="shared" si="18"/>
        <v>0</v>
      </c>
      <c r="N49" s="27">
        <f t="shared" si="19"/>
        <v>0</v>
      </c>
      <c r="O49" s="27">
        <f t="shared" si="20"/>
        <v>0</v>
      </c>
      <c r="P49" s="27">
        <f t="shared" si="21"/>
        <v>0</v>
      </c>
      <c r="Q49" s="27">
        <f t="shared" si="22"/>
        <v>0</v>
      </c>
      <c r="R49" s="26">
        <f t="shared" si="23"/>
        <v>0</v>
      </c>
      <c r="S49" s="26">
        <f t="shared" si="24"/>
        <v>0</v>
      </c>
      <c r="T49" s="26">
        <f t="shared" si="25"/>
        <v>0</v>
      </c>
      <c r="U49" s="26">
        <f t="shared" si="13"/>
        <v>1</v>
      </c>
      <c r="V49" s="43"/>
      <c r="W49" s="147"/>
    </row>
    <row r="50" spans="1:23" s="16" customFormat="1" ht="125.1" customHeight="1" x14ac:dyDescent="0.2">
      <c r="A50" s="90" t="s">
        <v>366</v>
      </c>
      <c r="B50" s="42" t="s">
        <v>408</v>
      </c>
      <c r="C50" s="32" t="s">
        <v>123</v>
      </c>
      <c r="D50" s="133" t="s">
        <v>417</v>
      </c>
      <c r="E50" s="93"/>
      <c r="F50" s="13" t="s">
        <v>53</v>
      </c>
      <c r="G50" s="13" t="s">
        <v>53</v>
      </c>
      <c r="H50" s="13" t="s">
        <v>53</v>
      </c>
      <c r="I50" s="26">
        <f t="shared" si="14"/>
        <v>0</v>
      </c>
      <c r="J50" s="26">
        <f t="shared" si="15"/>
        <v>0</v>
      </c>
      <c r="K50" s="26">
        <f t="shared" si="16"/>
        <v>0</v>
      </c>
      <c r="L50" s="27">
        <f t="shared" si="17"/>
        <v>0</v>
      </c>
      <c r="M50" s="27">
        <f t="shared" si="18"/>
        <v>0</v>
      </c>
      <c r="N50" s="27">
        <f t="shared" si="19"/>
        <v>0</v>
      </c>
      <c r="O50" s="27">
        <f t="shared" si="20"/>
        <v>0</v>
      </c>
      <c r="P50" s="27">
        <f t="shared" si="21"/>
        <v>0</v>
      </c>
      <c r="Q50" s="27">
        <f t="shared" si="22"/>
        <v>0</v>
      </c>
      <c r="R50" s="26">
        <f t="shared" si="23"/>
        <v>0</v>
      </c>
      <c r="S50" s="26">
        <f t="shared" si="24"/>
        <v>0</v>
      </c>
      <c r="T50" s="26">
        <f t="shared" si="25"/>
        <v>0</v>
      </c>
      <c r="U50" s="26">
        <f t="shared" si="13"/>
        <v>1</v>
      </c>
      <c r="V50" s="43"/>
      <c r="W50" s="147"/>
    </row>
    <row r="51" spans="1:23" s="16" customFormat="1" ht="125.1" customHeight="1" x14ac:dyDescent="0.2">
      <c r="A51" s="90" t="s">
        <v>366</v>
      </c>
      <c r="B51" s="42" t="s">
        <v>408</v>
      </c>
      <c r="C51" s="32" t="s">
        <v>123</v>
      </c>
      <c r="D51" s="133" t="s">
        <v>418</v>
      </c>
      <c r="E51" s="93"/>
      <c r="F51" s="13" t="s">
        <v>53</v>
      </c>
      <c r="G51" s="13" t="s">
        <v>53</v>
      </c>
      <c r="H51" s="13" t="s">
        <v>53</v>
      </c>
      <c r="I51" s="26">
        <f t="shared" si="14"/>
        <v>0</v>
      </c>
      <c r="J51" s="26">
        <f t="shared" si="15"/>
        <v>0</v>
      </c>
      <c r="K51" s="26">
        <f t="shared" si="16"/>
        <v>0</v>
      </c>
      <c r="L51" s="27">
        <f t="shared" si="17"/>
        <v>0</v>
      </c>
      <c r="M51" s="27">
        <f t="shared" si="18"/>
        <v>0</v>
      </c>
      <c r="N51" s="27">
        <f t="shared" si="19"/>
        <v>0</v>
      </c>
      <c r="O51" s="27">
        <f t="shared" si="20"/>
        <v>0</v>
      </c>
      <c r="P51" s="27">
        <f t="shared" si="21"/>
        <v>0</v>
      </c>
      <c r="Q51" s="27">
        <f t="shared" si="22"/>
        <v>0</v>
      </c>
      <c r="R51" s="26">
        <f t="shared" si="23"/>
        <v>0</v>
      </c>
      <c r="S51" s="26">
        <f t="shared" si="24"/>
        <v>0</v>
      </c>
      <c r="T51" s="26">
        <f t="shared" si="25"/>
        <v>0</v>
      </c>
      <c r="U51" s="26">
        <f t="shared" si="13"/>
        <v>1</v>
      </c>
      <c r="V51" s="43"/>
      <c r="W51" s="147"/>
    </row>
    <row r="52" spans="1:23" s="16" customFormat="1" ht="125.1" customHeight="1" x14ac:dyDescent="0.2">
      <c r="A52" s="90" t="s">
        <v>366</v>
      </c>
      <c r="B52" s="42" t="s">
        <v>408</v>
      </c>
      <c r="C52" s="32" t="s">
        <v>123</v>
      </c>
      <c r="D52" s="133" t="s">
        <v>419</v>
      </c>
      <c r="E52" s="93"/>
      <c r="F52" s="13" t="s">
        <v>53</v>
      </c>
      <c r="G52" s="13" t="s">
        <v>53</v>
      </c>
      <c r="H52" s="13" t="s">
        <v>53</v>
      </c>
      <c r="I52" s="26">
        <f t="shared" si="14"/>
        <v>0</v>
      </c>
      <c r="J52" s="26">
        <f t="shared" si="15"/>
        <v>0</v>
      </c>
      <c r="K52" s="26">
        <f t="shared" si="16"/>
        <v>0</v>
      </c>
      <c r="L52" s="27">
        <f t="shared" si="17"/>
        <v>0</v>
      </c>
      <c r="M52" s="27">
        <f t="shared" si="18"/>
        <v>0</v>
      </c>
      <c r="N52" s="27">
        <f t="shared" si="19"/>
        <v>0</v>
      </c>
      <c r="O52" s="27">
        <f t="shared" si="20"/>
        <v>0</v>
      </c>
      <c r="P52" s="27">
        <f t="shared" si="21"/>
        <v>0</v>
      </c>
      <c r="Q52" s="27">
        <f t="shared" si="22"/>
        <v>0</v>
      </c>
      <c r="R52" s="26">
        <f t="shared" si="23"/>
        <v>0</v>
      </c>
      <c r="S52" s="26">
        <f t="shared" si="24"/>
        <v>0</v>
      </c>
      <c r="T52" s="26">
        <f t="shared" si="25"/>
        <v>0</v>
      </c>
      <c r="U52" s="26">
        <f t="shared" si="13"/>
        <v>1</v>
      </c>
      <c r="V52" s="43"/>
      <c r="W52" s="147"/>
    </row>
    <row r="53" spans="1:23" s="16" customFormat="1" ht="125.1" customHeight="1" x14ac:dyDescent="0.2">
      <c r="A53" s="90" t="s">
        <v>366</v>
      </c>
      <c r="B53" s="42" t="s">
        <v>408</v>
      </c>
      <c r="C53" s="32" t="s">
        <v>123</v>
      </c>
      <c r="D53" s="133" t="s">
        <v>420</v>
      </c>
      <c r="E53" s="93"/>
      <c r="F53" s="13" t="s">
        <v>53</v>
      </c>
      <c r="G53" s="13" t="s">
        <v>53</v>
      </c>
      <c r="H53" s="13" t="s">
        <v>53</v>
      </c>
      <c r="I53" s="26">
        <f t="shared" si="14"/>
        <v>0</v>
      </c>
      <c r="J53" s="26">
        <f t="shared" si="15"/>
        <v>0</v>
      </c>
      <c r="K53" s="26">
        <f t="shared" si="16"/>
        <v>0</v>
      </c>
      <c r="L53" s="27">
        <f t="shared" si="17"/>
        <v>0</v>
      </c>
      <c r="M53" s="27">
        <f t="shared" si="18"/>
        <v>0</v>
      </c>
      <c r="N53" s="27">
        <f t="shared" si="19"/>
        <v>0</v>
      </c>
      <c r="O53" s="27">
        <f t="shared" si="20"/>
        <v>0</v>
      </c>
      <c r="P53" s="27">
        <f t="shared" si="21"/>
        <v>0</v>
      </c>
      <c r="Q53" s="27">
        <f t="shared" si="22"/>
        <v>0</v>
      </c>
      <c r="R53" s="26">
        <f t="shared" si="23"/>
        <v>0</v>
      </c>
      <c r="S53" s="26">
        <f t="shared" si="24"/>
        <v>0</v>
      </c>
      <c r="T53" s="26">
        <f t="shared" si="25"/>
        <v>0</v>
      </c>
      <c r="U53" s="26">
        <f t="shared" si="13"/>
        <v>1</v>
      </c>
      <c r="V53" s="43"/>
      <c r="W53" s="147"/>
    </row>
    <row r="54" spans="1:23" s="16" customFormat="1" ht="125.1" customHeight="1" x14ac:dyDescent="0.2">
      <c r="A54" s="90" t="s">
        <v>366</v>
      </c>
      <c r="B54" s="42" t="s">
        <v>408</v>
      </c>
      <c r="C54" s="32" t="s">
        <v>123</v>
      </c>
      <c r="D54" s="133" t="s">
        <v>421</v>
      </c>
      <c r="E54" s="93"/>
      <c r="F54" s="13" t="s">
        <v>53</v>
      </c>
      <c r="G54" s="13" t="s">
        <v>53</v>
      </c>
      <c r="H54" s="13" t="s">
        <v>53</v>
      </c>
      <c r="I54" s="26">
        <f t="shared" si="14"/>
        <v>0</v>
      </c>
      <c r="J54" s="26">
        <f t="shared" si="15"/>
        <v>0</v>
      </c>
      <c r="K54" s="26">
        <f t="shared" si="16"/>
        <v>0</v>
      </c>
      <c r="L54" s="27">
        <f t="shared" si="17"/>
        <v>0</v>
      </c>
      <c r="M54" s="27">
        <f t="shared" si="18"/>
        <v>0</v>
      </c>
      <c r="N54" s="27">
        <f t="shared" si="19"/>
        <v>0</v>
      </c>
      <c r="O54" s="27">
        <f t="shared" si="20"/>
        <v>0</v>
      </c>
      <c r="P54" s="27">
        <f t="shared" si="21"/>
        <v>0</v>
      </c>
      <c r="Q54" s="27">
        <f t="shared" si="22"/>
        <v>0</v>
      </c>
      <c r="R54" s="26">
        <f t="shared" si="23"/>
        <v>0</v>
      </c>
      <c r="S54" s="26">
        <f t="shared" si="24"/>
        <v>0</v>
      </c>
      <c r="T54" s="26">
        <f t="shared" si="25"/>
        <v>0</v>
      </c>
      <c r="U54" s="26">
        <f t="shared" si="13"/>
        <v>1</v>
      </c>
      <c r="V54" s="43"/>
      <c r="W54" s="147"/>
    </row>
    <row r="55" spans="1:23" s="16" customFormat="1" ht="125.1" customHeight="1" x14ac:dyDescent="0.2">
      <c r="A55" s="90" t="s">
        <v>366</v>
      </c>
      <c r="B55" s="42" t="s">
        <v>408</v>
      </c>
      <c r="C55" s="32" t="s">
        <v>123</v>
      </c>
      <c r="D55" s="133" t="s">
        <v>422</v>
      </c>
      <c r="E55" s="93"/>
      <c r="F55" s="13" t="s">
        <v>53</v>
      </c>
      <c r="G55" s="13" t="s">
        <v>53</v>
      </c>
      <c r="H55" s="13" t="s">
        <v>53</v>
      </c>
      <c r="I55" s="26">
        <f t="shared" si="14"/>
        <v>0</v>
      </c>
      <c r="J55" s="26">
        <f t="shared" si="15"/>
        <v>0</v>
      </c>
      <c r="K55" s="26">
        <f t="shared" si="16"/>
        <v>0</v>
      </c>
      <c r="L55" s="27">
        <f t="shared" si="17"/>
        <v>0</v>
      </c>
      <c r="M55" s="27">
        <f t="shared" si="18"/>
        <v>0</v>
      </c>
      <c r="N55" s="27">
        <f t="shared" si="19"/>
        <v>0</v>
      </c>
      <c r="O55" s="27">
        <f t="shared" si="20"/>
        <v>0</v>
      </c>
      <c r="P55" s="27">
        <f t="shared" si="21"/>
        <v>0</v>
      </c>
      <c r="Q55" s="27">
        <f t="shared" si="22"/>
        <v>0</v>
      </c>
      <c r="R55" s="26">
        <f t="shared" si="23"/>
        <v>0</v>
      </c>
      <c r="S55" s="26">
        <f t="shared" si="24"/>
        <v>0</v>
      </c>
      <c r="T55" s="26">
        <f t="shared" si="25"/>
        <v>0</v>
      </c>
      <c r="U55" s="26">
        <f t="shared" si="13"/>
        <v>1</v>
      </c>
      <c r="V55" s="43"/>
      <c r="W55" s="147"/>
    </row>
    <row r="56" spans="1:23" s="16" customFormat="1" ht="125.1" customHeight="1" x14ac:dyDescent="0.2">
      <c r="A56" s="90" t="s">
        <v>366</v>
      </c>
      <c r="B56" s="42" t="s">
        <v>194</v>
      </c>
      <c r="C56" s="32" t="s">
        <v>123</v>
      </c>
      <c r="D56" s="133" t="s">
        <v>423</v>
      </c>
      <c r="E56" s="93"/>
      <c r="F56" s="13" t="s">
        <v>53</v>
      </c>
      <c r="G56" s="13" t="s">
        <v>53</v>
      </c>
      <c r="H56" s="13" t="s">
        <v>53</v>
      </c>
      <c r="I56" s="26">
        <f t="shared" si="14"/>
        <v>0</v>
      </c>
      <c r="J56" s="26">
        <f t="shared" si="15"/>
        <v>0</v>
      </c>
      <c r="K56" s="26">
        <f t="shared" si="16"/>
        <v>0</v>
      </c>
      <c r="L56" s="27">
        <f t="shared" si="17"/>
        <v>0</v>
      </c>
      <c r="M56" s="27">
        <f t="shared" si="18"/>
        <v>0</v>
      </c>
      <c r="N56" s="27">
        <f t="shared" si="19"/>
        <v>0</v>
      </c>
      <c r="O56" s="27">
        <f t="shared" si="20"/>
        <v>0</v>
      </c>
      <c r="P56" s="27">
        <f t="shared" si="21"/>
        <v>0</v>
      </c>
      <c r="Q56" s="27">
        <f t="shared" si="22"/>
        <v>0</v>
      </c>
      <c r="R56" s="26">
        <f t="shared" si="23"/>
        <v>0</v>
      </c>
      <c r="S56" s="26">
        <f t="shared" si="24"/>
        <v>0</v>
      </c>
      <c r="T56" s="26">
        <f t="shared" si="25"/>
        <v>0</v>
      </c>
      <c r="U56" s="26">
        <f t="shared" si="13"/>
        <v>1</v>
      </c>
      <c r="V56" s="43"/>
      <c r="W56" s="147"/>
    </row>
    <row r="57" spans="1:23" s="16" customFormat="1" ht="125.1" customHeight="1" x14ac:dyDescent="0.2">
      <c r="A57" s="90" t="s">
        <v>366</v>
      </c>
      <c r="B57" s="42" t="s">
        <v>194</v>
      </c>
      <c r="C57" s="32" t="s">
        <v>123</v>
      </c>
      <c r="D57" s="133" t="s">
        <v>424</v>
      </c>
      <c r="E57" s="93"/>
      <c r="F57" s="13" t="s">
        <v>53</v>
      </c>
      <c r="G57" s="13" t="s">
        <v>53</v>
      </c>
      <c r="H57" s="13" t="s">
        <v>53</v>
      </c>
      <c r="I57" s="26">
        <f t="shared" si="14"/>
        <v>0</v>
      </c>
      <c r="J57" s="26">
        <f t="shared" si="15"/>
        <v>0</v>
      </c>
      <c r="K57" s="26">
        <f t="shared" si="16"/>
        <v>0</v>
      </c>
      <c r="L57" s="27">
        <f t="shared" si="17"/>
        <v>0</v>
      </c>
      <c r="M57" s="27">
        <f t="shared" si="18"/>
        <v>0</v>
      </c>
      <c r="N57" s="27">
        <f t="shared" si="19"/>
        <v>0</v>
      </c>
      <c r="O57" s="27">
        <f t="shared" si="20"/>
        <v>0</v>
      </c>
      <c r="P57" s="27">
        <f t="shared" si="21"/>
        <v>0</v>
      </c>
      <c r="Q57" s="27">
        <f t="shared" si="22"/>
        <v>0</v>
      </c>
      <c r="R57" s="26">
        <f t="shared" si="23"/>
        <v>0</v>
      </c>
      <c r="S57" s="26">
        <f t="shared" si="24"/>
        <v>0</v>
      </c>
      <c r="T57" s="26">
        <f t="shared" si="25"/>
        <v>0</v>
      </c>
      <c r="U57" s="26">
        <f t="shared" si="13"/>
        <v>1</v>
      </c>
      <c r="V57" s="43"/>
      <c r="W57" s="147"/>
    </row>
    <row r="58" spans="1:23" s="16" customFormat="1" ht="125.1" customHeight="1" x14ac:dyDescent="0.2">
      <c r="A58" s="90" t="s">
        <v>366</v>
      </c>
      <c r="B58" s="42" t="s">
        <v>194</v>
      </c>
      <c r="C58" s="32" t="s">
        <v>123</v>
      </c>
      <c r="D58" s="133" t="s">
        <v>425</v>
      </c>
      <c r="E58" s="93"/>
      <c r="F58" s="13" t="s">
        <v>53</v>
      </c>
      <c r="G58" s="13" t="s">
        <v>53</v>
      </c>
      <c r="H58" s="13" t="s">
        <v>53</v>
      </c>
      <c r="I58" s="26">
        <f t="shared" si="14"/>
        <v>0</v>
      </c>
      <c r="J58" s="26">
        <f t="shared" si="15"/>
        <v>0</v>
      </c>
      <c r="K58" s="26">
        <f t="shared" si="16"/>
        <v>0</v>
      </c>
      <c r="L58" s="27">
        <f t="shared" si="17"/>
        <v>0</v>
      </c>
      <c r="M58" s="27">
        <f t="shared" si="18"/>
        <v>0</v>
      </c>
      <c r="N58" s="27">
        <f t="shared" si="19"/>
        <v>0</v>
      </c>
      <c r="O58" s="27">
        <f t="shared" si="20"/>
        <v>0</v>
      </c>
      <c r="P58" s="27">
        <f t="shared" si="21"/>
        <v>0</v>
      </c>
      <c r="Q58" s="27">
        <f t="shared" si="22"/>
        <v>0</v>
      </c>
      <c r="R58" s="26">
        <f t="shared" si="23"/>
        <v>0</v>
      </c>
      <c r="S58" s="26">
        <f t="shared" si="24"/>
        <v>0</v>
      </c>
      <c r="T58" s="26">
        <f t="shared" si="25"/>
        <v>0</v>
      </c>
      <c r="U58" s="26">
        <f t="shared" si="13"/>
        <v>1</v>
      </c>
      <c r="V58" s="43"/>
      <c r="W58" s="147"/>
    </row>
    <row r="59" spans="1:23" s="16" customFormat="1" ht="125.1" customHeight="1" x14ac:dyDescent="0.2">
      <c r="A59" s="90" t="s">
        <v>366</v>
      </c>
      <c r="B59" s="42" t="s">
        <v>194</v>
      </c>
      <c r="C59" s="32" t="s">
        <v>123</v>
      </c>
      <c r="D59" s="133" t="s">
        <v>426</v>
      </c>
      <c r="E59" s="93"/>
      <c r="F59" s="13" t="s">
        <v>53</v>
      </c>
      <c r="G59" s="13" t="s">
        <v>53</v>
      </c>
      <c r="H59" s="13" t="s">
        <v>53</v>
      </c>
      <c r="I59" s="26">
        <f t="shared" si="14"/>
        <v>0</v>
      </c>
      <c r="J59" s="26">
        <f t="shared" si="15"/>
        <v>0</v>
      </c>
      <c r="K59" s="26">
        <f t="shared" si="16"/>
        <v>0</v>
      </c>
      <c r="L59" s="27">
        <f t="shared" si="17"/>
        <v>0</v>
      </c>
      <c r="M59" s="27">
        <f t="shared" si="18"/>
        <v>0</v>
      </c>
      <c r="N59" s="27">
        <f t="shared" si="19"/>
        <v>0</v>
      </c>
      <c r="O59" s="27">
        <f t="shared" si="20"/>
        <v>0</v>
      </c>
      <c r="P59" s="27">
        <f t="shared" si="21"/>
        <v>0</v>
      </c>
      <c r="Q59" s="27">
        <f t="shared" si="22"/>
        <v>0</v>
      </c>
      <c r="R59" s="26">
        <f t="shared" si="23"/>
        <v>0</v>
      </c>
      <c r="S59" s="26">
        <f t="shared" si="24"/>
        <v>0</v>
      </c>
      <c r="T59" s="26">
        <f t="shared" si="25"/>
        <v>0</v>
      </c>
      <c r="U59" s="26">
        <f t="shared" si="13"/>
        <v>1</v>
      </c>
      <c r="V59" s="43"/>
      <c r="W59" s="147"/>
    </row>
    <row r="60" spans="1:23" s="16" customFormat="1" ht="125.1" customHeight="1" x14ac:dyDescent="0.2">
      <c r="A60" s="90" t="s">
        <v>366</v>
      </c>
      <c r="B60" s="42" t="s">
        <v>194</v>
      </c>
      <c r="C60" s="32" t="s">
        <v>123</v>
      </c>
      <c r="D60" s="133" t="s">
        <v>427</v>
      </c>
      <c r="E60" s="93"/>
      <c r="F60" s="13" t="s">
        <v>53</v>
      </c>
      <c r="G60" s="13" t="s">
        <v>53</v>
      </c>
      <c r="H60" s="13" t="s">
        <v>53</v>
      </c>
      <c r="I60" s="26">
        <f t="shared" si="14"/>
        <v>0</v>
      </c>
      <c r="J60" s="26">
        <f t="shared" si="15"/>
        <v>0</v>
      </c>
      <c r="K60" s="26">
        <f t="shared" si="16"/>
        <v>0</v>
      </c>
      <c r="L60" s="27">
        <f t="shared" si="17"/>
        <v>0</v>
      </c>
      <c r="M60" s="27">
        <f t="shared" si="18"/>
        <v>0</v>
      </c>
      <c r="N60" s="27">
        <f t="shared" si="19"/>
        <v>0</v>
      </c>
      <c r="O60" s="27">
        <f t="shared" si="20"/>
        <v>0</v>
      </c>
      <c r="P60" s="27">
        <f t="shared" si="21"/>
        <v>0</v>
      </c>
      <c r="Q60" s="27">
        <f t="shared" si="22"/>
        <v>0</v>
      </c>
      <c r="R60" s="26">
        <f t="shared" si="23"/>
        <v>0</v>
      </c>
      <c r="S60" s="26">
        <f t="shared" si="24"/>
        <v>0</v>
      </c>
      <c r="T60" s="26">
        <f t="shared" si="25"/>
        <v>0</v>
      </c>
      <c r="U60" s="26">
        <f t="shared" si="13"/>
        <v>1</v>
      </c>
      <c r="V60" s="43"/>
      <c r="W60" s="147"/>
    </row>
    <row r="61" spans="1:23" s="16" customFormat="1" ht="125.1" customHeight="1" x14ac:dyDescent="0.2">
      <c r="A61" s="90"/>
      <c r="B61" s="42"/>
      <c r="C61" s="32" t="s">
        <v>123</v>
      </c>
      <c r="D61" s="133" t="s">
        <v>428</v>
      </c>
      <c r="E61" s="93"/>
      <c r="F61" s="13" t="s">
        <v>53</v>
      </c>
      <c r="G61" s="13" t="s">
        <v>53</v>
      </c>
      <c r="H61" s="13" t="s">
        <v>53</v>
      </c>
      <c r="I61" s="26">
        <f t="shared" si="14"/>
        <v>0</v>
      </c>
      <c r="J61" s="26">
        <f t="shared" si="15"/>
        <v>0</v>
      </c>
      <c r="K61" s="26">
        <f t="shared" si="16"/>
        <v>0</v>
      </c>
      <c r="L61" s="27">
        <f t="shared" si="17"/>
        <v>0</v>
      </c>
      <c r="M61" s="27">
        <f t="shared" si="18"/>
        <v>0</v>
      </c>
      <c r="N61" s="27">
        <f t="shared" si="19"/>
        <v>0</v>
      </c>
      <c r="O61" s="27">
        <f t="shared" si="20"/>
        <v>0</v>
      </c>
      <c r="P61" s="27">
        <f t="shared" si="21"/>
        <v>0</v>
      </c>
      <c r="Q61" s="27">
        <f t="shared" si="22"/>
        <v>0</v>
      </c>
      <c r="R61" s="26">
        <f t="shared" si="23"/>
        <v>0</v>
      </c>
      <c r="S61" s="26">
        <f t="shared" si="24"/>
        <v>0</v>
      </c>
      <c r="T61" s="26">
        <f t="shared" si="25"/>
        <v>0</v>
      </c>
      <c r="U61" s="26">
        <f t="shared" si="13"/>
        <v>1</v>
      </c>
      <c r="V61" s="43"/>
      <c r="W61" s="147"/>
    </row>
    <row r="62" spans="1:23" s="16" customFormat="1" ht="125.1" customHeight="1" x14ac:dyDescent="0.2">
      <c r="A62" s="90"/>
      <c r="B62" s="42"/>
      <c r="C62" s="32" t="s">
        <v>123</v>
      </c>
      <c r="D62" s="133" t="s">
        <v>429</v>
      </c>
      <c r="E62" s="93"/>
      <c r="F62" s="13" t="s">
        <v>53</v>
      </c>
      <c r="G62" s="13" t="s">
        <v>53</v>
      </c>
      <c r="H62" s="13" t="s">
        <v>53</v>
      </c>
      <c r="I62" s="26">
        <f t="shared" si="14"/>
        <v>0</v>
      </c>
      <c r="J62" s="26">
        <f t="shared" si="15"/>
        <v>0</v>
      </c>
      <c r="K62" s="26">
        <f t="shared" si="16"/>
        <v>0</v>
      </c>
      <c r="L62" s="27">
        <f t="shared" si="17"/>
        <v>0</v>
      </c>
      <c r="M62" s="27">
        <f t="shared" si="18"/>
        <v>0</v>
      </c>
      <c r="N62" s="27">
        <f t="shared" si="19"/>
        <v>0</v>
      </c>
      <c r="O62" s="27">
        <f t="shared" si="20"/>
        <v>0</v>
      </c>
      <c r="P62" s="27">
        <f t="shared" si="21"/>
        <v>0</v>
      </c>
      <c r="Q62" s="27">
        <f t="shared" si="22"/>
        <v>0</v>
      </c>
      <c r="R62" s="26">
        <f t="shared" si="23"/>
        <v>0</v>
      </c>
      <c r="S62" s="26">
        <f t="shared" si="24"/>
        <v>0</v>
      </c>
      <c r="T62" s="26">
        <f t="shared" si="25"/>
        <v>0</v>
      </c>
      <c r="U62" s="26">
        <f t="shared" si="13"/>
        <v>1</v>
      </c>
      <c r="V62" s="43"/>
      <c r="W62" s="147"/>
    </row>
    <row r="63" spans="1:23" s="16" customFormat="1" ht="125.1" customHeight="1" x14ac:dyDescent="0.2">
      <c r="A63" s="90"/>
      <c r="B63" s="42"/>
      <c r="C63" s="32" t="s">
        <v>123</v>
      </c>
      <c r="D63" s="133" t="s">
        <v>430</v>
      </c>
      <c r="E63" s="93"/>
      <c r="F63" s="13" t="s">
        <v>53</v>
      </c>
      <c r="G63" s="13" t="s">
        <v>53</v>
      </c>
      <c r="H63" s="13" t="s">
        <v>53</v>
      </c>
      <c r="I63" s="26">
        <f t="shared" si="14"/>
        <v>0</v>
      </c>
      <c r="J63" s="26">
        <f t="shared" si="15"/>
        <v>0</v>
      </c>
      <c r="K63" s="26">
        <f t="shared" si="16"/>
        <v>0</v>
      </c>
      <c r="L63" s="27">
        <f t="shared" si="17"/>
        <v>0</v>
      </c>
      <c r="M63" s="27">
        <f t="shared" si="18"/>
        <v>0</v>
      </c>
      <c r="N63" s="27">
        <f t="shared" si="19"/>
        <v>0</v>
      </c>
      <c r="O63" s="27">
        <f t="shared" si="20"/>
        <v>0</v>
      </c>
      <c r="P63" s="27">
        <f t="shared" si="21"/>
        <v>0</v>
      </c>
      <c r="Q63" s="27">
        <f t="shared" si="22"/>
        <v>0</v>
      </c>
      <c r="R63" s="26">
        <f t="shared" si="23"/>
        <v>0</v>
      </c>
      <c r="S63" s="26">
        <f t="shared" si="24"/>
        <v>0</v>
      </c>
      <c r="T63" s="26">
        <f t="shared" si="25"/>
        <v>0</v>
      </c>
      <c r="U63" s="26">
        <f t="shared" si="13"/>
        <v>1</v>
      </c>
      <c r="V63" s="43"/>
      <c r="W63" s="147"/>
    </row>
    <row r="64" spans="1:23" s="16" customFormat="1" ht="125.1" customHeight="1" x14ac:dyDescent="0.2">
      <c r="A64" s="90"/>
      <c r="B64" s="42"/>
      <c r="C64" s="32" t="s">
        <v>123</v>
      </c>
      <c r="D64" s="133" t="s">
        <v>431</v>
      </c>
      <c r="E64" s="93"/>
      <c r="F64" s="13" t="s">
        <v>53</v>
      </c>
      <c r="G64" s="13" t="s">
        <v>53</v>
      </c>
      <c r="H64" s="13" t="s">
        <v>53</v>
      </c>
      <c r="I64" s="26"/>
      <c r="J64" s="26"/>
      <c r="K64" s="26"/>
      <c r="L64" s="27"/>
      <c r="M64" s="27"/>
      <c r="N64" s="27"/>
      <c r="O64" s="27"/>
      <c r="P64" s="27"/>
      <c r="Q64" s="27"/>
      <c r="R64" s="26"/>
      <c r="S64" s="26"/>
      <c r="T64" s="26"/>
      <c r="U64" s="26">
        <f t="shared" si="13"/>
        <v>1</v>
      </c>
      <c r="V64" s="43"/>
      <c r="W64" s="147"/>
    </row>
    <row r="65" spans="1:23" s="16" customFormat="1" ht="125.1" customHeight="1" x14ac:dyDescent="0.2">
      <c r="A65" s="90"/>
      <c r="B65" s="42"/>
      <c r="C65" s="32" t="s">
        <v>123</v>
      </c>
      <c r="D65" s="72" t="s">
        <v>432</v>
      </c>
      <c r="E65" s="93"/>
      <c r="F65" s="13" t="s">
        <v>53</v>
      </c>
      <c r="G65" s="13" t="s">
        <v>53</v>
      </c>
      <c r="H65" s="13" t="s">
        <v>53</v>
      </c>
      <c r="I65" s="26">
        <f>COUNTIFS(C65:C65,"=High",F65:F65,"=YES-Fully meets")</f>
        <v>0</v>
      </c>
      <c r="J65" s="26">
        <f>COUNTIFS(C65:C65,"=High",F65:F65,"=YES-Partially meets")</f>
        <v>0</v>
      </c>
      <c r="K65" s="26">
        <f>COUNTIFS(C65:C65,"=High",F65:F65,"=NO-Does not meet")</f>
        <v>0</v>
      </c>
      <c r="L65" s="27">
        <f>COUNTIFS(C65:C65,"=Medium",F65:F65,"=YES-Fully meets")</f>
        <v>0</v>
      </c>
      <c r="M65" s="27">
        <f>COUNTIFS(C65:C65,"=Medium",F65:F65,"=YES-Partially meets")</f>
        <v>0</v>
      </c>
      <c r="N65" s="27">
        <f>COUNTIFS(C65:C65,"=Medium",F65:F65,"=NO-Does not meet")</f>
        <v>0</v>
      </c>
      <c r="O65" s="27">
        <f>COUNTIFS(C65:C65,"=Low",F65:F65,"=YES-Fully meets")</f>
        <v>0</v>
      </c>
      <c r="P65" s="27">
        <f>COUNTIFS(C65:C65,"=Low",F65:F65,"=YES-Partially meets")</f>
        <v>0</v>
      </c>
      <c r="Q65" s="27">
        <f>COUNTIFS(C65:C65,"=Low",F65:F65,"=NO-Does not meet")</f>
        <v>0</v>
      </c>
      <c r="R65" s="26">
        <f t="shared" si="23"/>
        <v>0</v>
      </c>
      <c r="S65" s="26">
        <f t="shared" si="24"/>
        <v>0</v>
      </c>
      <c r="T65" s="26">
        <f t="shared" si="25"/>
        <v>0</v>
      </c>
      <c r="U65" s="26">
        <f t="shared" si="13"/>
        <v>1</v>
      </c>
      <c r="V65" s="43"/>
      <c r="W65" s="147"/>
    </row>
    <row r="66" spans="1:23" s="16" customFormat="1" ht="125.1" customHeight="1" x14ac:dyDescent="0.2">
      <c r="A66" s="90"/>
      <c r="B66" s="42"/>
      <c r="C66" s="32" t="s">
        <v>123</v>
      </c>
      <c r="D66" s="72" t="s">
        <v>433</v>
      </c>
      <c r="E66" s="93"/>
      <c r="F66" s="13" t="s">
        <v>53</v>
      </c>
      <c r="G66" s="13" t="s">
        <v>53</v>
      </c>
      <c r="H66" s="13" t="s">
        <v>53</v>
      </c>
      <c r="I66" s="26">
        <f>COUNTIFS(C66:C66,"=High",F66:F66,"=YES-Fully meets")</f>
        <v>0</v>
      </c>
      <c r="J66" s="26">
        <f>COUNTIFS(C66:C66,"=High",F66:F66,"=YES-Partially meets")</f>
        <v>0</v>
      </c>
      <c r="K66" s="26">
        <f>COUNTIFS(C66:C66,"=High",F66:F66,"=NO-Does not meet")</f>
        <v>0</v>
      </c>
      <c r="L66" s="27">
        <f>COUNTIFS(C66:C66,"=Medium",F66:F66,"=YES-Fully meets")</f>
        <v>0</v>
      </c>
      <c r="M66" s="27">
        <f>COUNTIFS(C66:C66,"=Medium",F66:F66,"=YES-Partially meets")</f>
        <v>0</v>
      </c>
      <c r="N66" s="27">
        <f>COUNTIFS(C66:C66,"=Medium",F66:F66,"=NO-Does not meet")</f>
        <v>0</v>
      </c>
      <c r="O66" s="27">
        <f>COUNTIFS(C66:C66,"=Low",F66:F66,"=YES-Fully meets")</f>
        <v>0</v>
      </c>
      <c r="P66" s="27">
        <f>COUNTIFS(C66:C66,"=Low",F66:F66,"=YES-Partially meets")</f>
        <v>0</v>
      </c>
      <c r="Q66" s="27">
        <f>COUNTIFS(C66:C66,"=Low",F66:F66,"=NO-Does not meet")</f>
        <v>0</v>
      </c>
      <c r="R66" s="26">
        <f t="shared" si="23"/>
        <v>0</v>
      </c>
      <c r="S66" s="26">
        <f t="shared" si="24"/>
        <v>0</v>
      </c>
      <c r="T66" s="26">
        <f t="shared" si="25"/>
        <v>0</v>
      </c>
      <c r="U66" s="26">
        <f t="shared" si="13"/>
        <v>1</v>
      </c>
      <c r="V66" s="43"/>
      <c r="W66" s="147"/>
    </row>
    <row r="67" spans="1:23" s="16" customFormat="1" ht="125.1" customHeight="1" x14ac:dyDescent="0.2">
      <c r="A67" s="90"/>
      <c r="B67" s="42"/>
      <c r="C67" s="32" t="s">
        <v>123</v>
      </c>
      <c r="D67" s="72" t="s">
        <v>434</v>
      </c>
      <c r="E67" s="93"/>
      <c r="F67" s="13" t="s">
        <v>53</v>
      </c>
      <c r="G67" s="13" t="s">
        <v>53</v>
      </c>
      <c r="H67" s="13" t="s">
        <v>53</v>
      </c>
      <c r="I67" s="26"/>
      <c r="J67" s="26"/>
      <c r="K67" s="26"/>
      <c r="L67" s="27"/>
      <c r="M67" s="27"/>
      <c r="N67" s="27"/>
      <c r="O67" s="27"/>
      <c r="P67" s="27"/>
      <c r="Q67" s="27"/>
      <c r="R67" s="26"/>
      <c r="S67" s="26"/>
      <c r="T67" s="26"/>
      <c r="U67" s="26">
        <f t="shared" si="13"/>
        <v>1</v>
      </c>
      <c r="V67" s="43"/>
      <c r="W67" s="147"/>
    </row>
    <row r="68" spans="1:23" s="16" customFormat="1" ht="125.1" customHeight="1" x14ac:dyDescent="0.2">
      <c r="A68" s="90"/>
      <c r="B68" s="42"/>
      <c r="C68" s="32" t="s">
        <v>123</v>
      </c>
      <c r="D68" s="72" t="s">
        <v>435</v>
      </c>
      <c r="E68" s="93"/>
      <c r="F68" s="13" t="s">
        <v>53</v>
      </c>
      <c r="G68" s="13" t="s">
        <v>53</v>
      </c>
      <c r="H68" s="13" t="s">
        <v>53</v>
      </c>
      <c r="I68" s="26">
        <f>COUNTIFS(C68:C68,"=High",F68:F68,"=YES-Fully meets")</f>
        <v>0</v>
      </c>
      <c r="J68" s="26">
        <f>COUNTIFS(C68:C68,"=High",F68:F68,"=YES-Partially meets")</f>
        <v>0</v>
      </c>
      <c r="K68" s="26">
        <f>COUNTIFS(C68:C68,"=High",F68:F68,"=NO-Does not meet")</f>
        <v>0</v>
      </c>
      <c r="L68" s="27">
        <f>COUNTIFS(C68:C68,"=Medium",F68:F68,"=YES-Fully meets")</f>
        <v>0</v>
      </c>
      <c r="M68" s="27">
        <f>COUNTIFS(C68:C68,"=Medium",F68:F68,"=YES-Partially meets")</f>
        <v>0</v>
      </c>
      <c r="N68" s="27">
        <f>COUNTIFS(C68:C68,"=Medium",F68:F68,"=NO-Does not meet")</f>
        <v>0</v>
      </c>
      <c r="O68" s="27">
        <f>COUNTIFS(C68:C68,"=Low",F68:F68,"=YES-Fully meets")</f>
        <v>0</v>
      </c>
      <c r="P68" s="27">
        <f>COUNTIFS(C68:C68,"=Low",F68:F68,"=YES-Partially meets")</f>
        <v>0</v>
      </c>
      <c r="Q68" s="27">
        <f>COUNTIFS(C68:C68,"=Low",F68:F68,"=NO-Does not meet")</f>
        <v>0</v>
      </c>
      <c r="R68" s="26">
        <f>+(I68*$I$2)+(J68*$J$2)+(K68*$K$2)+(L68*$L$2)+(M68*$M$2)+(N68*$N$2)+(O68*$O$2)+(P68*$P$2)+(Q68*$Q$2)</f>
        <v>0</v>
      </c>
      <c r="S68" s="26">
        <f>IF($G68="Production",1,IF($G68="Development",0.25,0))</f>
        <v>0</v>
      </c>
      <c r="T68" s="26">
        <f>+R68*S68</f>
        <v>0</v>
      </c>
      <c r="U68" s="26">
        <f t="shared" si="13"/>
        <v>1</v>
      </c>
      <c r="V68" s="43"/>
      <c r="W68" s="147"/>
    </row>
    <row r="69" spans="1:23" ht="18.75" x14ac:dyDescent="0.3">
      <c r="A69" s="73" t="s">
        <v>203</v>
      </c>
      <c r="B69" s="73"/>
      <c r="C69" s="74"/>
      <c r="D69" s="76"/>
      <c r="E69" s="77"/>
      <c r="F69" s="77"/>
      <c r="G69" s="78"/>
      <c r="H69" s="78"/>
      <c r="I69" s="79">
        <f t="shared" ref="I69:U69" si="26">SUM(I4:I68)</f>
        <v>0</v>
      </c>
      <c r="J69" s="79">
        <f t="shared" si="26"/>
        <v>0</v>
      </c>
      <c r="K69" s="79">
        <f t="shared" si="26"/>
        <v>0</v>
      </c>
      <c r="L69" s="79">
        <f t="shared" si="26"/>
        <v>0</v>
      </c>
      <c r="M69" s="79">
        <f t="shared" si="26"/>
        <v>0</v>
      </c>
      <c r="N69" s="79">
        <f t="shared" si="26"/>
        <v>0</v>
      </c>
      <c r="O69" s="79">
        <f t="shared" si="26"/>
        <v>0</v>
      </c>
      <c r="P69" s="79">
        <f t="shared" si="26"/>
        <v>0</v>
      </c>
      <c r="Q69" s="79">
        <f t="shared" si="26"/>
        <v>0</v>
      </c>
      <c r="R69" s="79">
        <f t="shared" si="26"/>
        <v>0</v>
      </c>
      <c r="S69" s="79">
        <f t="shared" si="26"/>
        <v>0</v>
      </c>
      <c r="T69" s="79">
        <f t="shared" si="26"/>
        <v>0</v>
      </c>
      <c r="U69" s="79">
        <f t="shared" si="26"/>
        <v>65</v>
      </c>
      <c r="V69" s="80"/>
      <c r="W69" s="147"/>
    </row>
    <row r="70" spans="1:23" x14ac:dyDescent="0.25">
      <c r="W70" s="147"/>
    </row>
    <row r="71" spans="1:23" x14ac:dyDescent="0.25">
      <c r="W71" s="147"/>
    </row>
    <row r="72" spans="1:23" x14ac:dyDescent="0.25">
      <c r="W72" s="147"/>
    </row>
    <row r="73" spans="1:23" x14ac:dyDescent="0.25">
      <c r="W73" s="147"/>
    </row>
    <row r="74" spans="1:23" x14ac:dyDescent="0.25">
      <c r="W74" s="147"/>
    </row>
    <row r="75" spans="1:23" x14ac:dyDescent="0.25">
      <c r="W75" s="147"/>
    </row>
    <row r="76" spans="1:23" x14ac:dyDescent="0.25">
      <c r="W76" s="147"/>
    </row>
    <row r="77" spans="1:23" x14ac:dyDescent="0.25">
      <c r="W77" s="147"/>
    </row>
    <row r="78" spans="1:23" x14ac:dyDescent="0.25">
      <c r="W78" s="147"/>
    </row>
    <row r="79" spans="1:23" x14ac:dyDescent="0.25">
      <c r="W79" s="147"/>
    </row>
    <row r="80" spans="1:23" x14ac:dyDescent="0.25">
      <c r="W80" s="147"/>
    </row>
    <row r="81" spans="23:23" x14ac:dyDescent="0.25">
      <c r="W81" s="147"/>
    </row>
    <row r="82" spans="23:23" x14ac:dyDescent="0.25">
      <c r="W82" s="147"/>
    </row>
    <row r="83" spans="23:23" x14ac:dyDescent="0.25">
      <c r="W83" s="147"/>
    </row>
    <row r="84" spans="23:23" x14ac:dyDescent="0.25">
      <c r="W84" s="147"/>
    </row>
    <row r="85" spans="23:23" x14ac:dyDescent="0.25">
      <c r="W85" s="147"/>
    </row>
    <row r="86" spans="23:23" x14ac:dyDescent="0.25">
      <c r="W86" s="147"/>
    </row>
    <row r="87" spans="23:23" x14ac:dyDescent="0.25">
      <c r="W87" s="147"/>
    </row>
    <row r="88" spans="23:23" x14ac:dyDescent="0.25">
      <c r="W88" s="147"/>
    </row>
    <row r="89" spans="23:23" x14ac:dyDescent="0.25">
      <c r="W89" s="147"/>
    </row>
    <row r="90" spans="23:23" x14ac:dyDescent="0.25">
      <c r="W90" s="147"/>
    </row>
    <row r="91" spans="23:23" x14ac:dyDescent="0.25">
      <c r="W91" s="147"/>
    </row>
    <row r="92" spans="23:23" x14ac:dyDescent="0.25">
      <c r="W92" s="147"/>
    </row>
    <row r="93" spans="23:23" x14ac:dyDescent="0.25">
      <c r="W93" s="147"/>
    </row>
    <row r="94" spans="23:23" x14ac:dyDescent="0.25">
      <c r="W94" s="147"/>
    </row>
    <row r="95" spans="23:23" x14ac:dyDescent="0.25">
      <c r="W95" s="147"/>
    </row>
    <row r="96" spans="23:23" x14ac:dyDescent="0.25">
      <c r="W96" s="147"/>
    </row>
    <row r="97" spans="23:23" x14ac:dyDescent="0.25">
      <c r="W97" s="147"/>
    </row>
    <row r="98" spans="23:23" x14ac:dyDescent="0.25">
      <c r="W98" s="147"/>
    </row>
    <row r="99" spans="23:23" x14ac:dyDescent="0.25">
      <c r="W99" s="147"/>
    </row>
    <row r="100" spans="23:23" x14ac:dyDescent="0.25">
      <c r="W100" s="147"/>
    </row>
    <row r="101" spans="23:23" x14ac:dyDescent="0.25">
      <c r="W101" s="147"/>
    </row>
    <row r="102" spans="23:23" x14ac:dyDescent="0.25">
      <c r="W102" s="147"/>
    </row>
    <row r="103" spans="23:23" x14ac:dyDescent="0.25">
      <c r="W103" s="147"/>
    </row>
    <row r="104" spans="23:23" x14ac:dyDescent="0.25">
      <c r="W104" s="147"/>
    </row>
    <row r="105" spans="23:23" x14ac:dyDescent="0.25">
      <c r="W105" s="147"/>
    </row>
    <row r="106" spans="23:23" x14ac:dyDescent="0.25">
      <c r="W106" s="147"/>
    </row>
    <row r="107" spans="23:23" x14ac:dyDescent="0.25">
      <c r="W107" s="147"/>
    </row>
    <row r="108" spans="23:23" x14ac:dyDescent="0.25">
      <c r="W108" s="147"/>
    </row>
    <row r="109" spans="23:23" x14ac:dyDescent="0.25">
      <c r="W109" s="147"/>
    </row>
    <row r="110" spans="23:23" x14ac:dyDescent="0.25">
      <c r="W110" s="147"/>
    </row>
    <row r="111" spans="23:23" x14ac:dyDescent="0.25">
      <c r="W111" s="147"/>
    </row>
    <row r="112" spans="23:23" x14ac:dyDescent="0.25">
      <c r="W112" s="147"/>
    </row>
    <row r="113" spans="23:23" x14ac:dyDescent="0.25">
      <c r="W113" s="147"/>
    </row>
    <row r="114" spans="23:23" x14ac:dyDescent="0.25">
      <c r="W114" s="147"/>
    </row>
    <row r="115" spans="23:23" x14ac:dyDescent="0.25">
      <c r="W115" s="147"/>
    </row>
    <row r="116" spans="23:23" x14ac:dyDescent="0.25">
      <c r="W116" s="147"/>
    </row>
    <row r="117" spans="23:23" x14ac:dyDescent="0.25">
      <c r="W117" s="147"/>
    </row>
    <row r="118" spans="23:23" x14ac:dyDescent="0.25">
      <c r="W118" s="147"/>
    </row>
    <row r="119" spans="23:23" x14ac:dyDescent="0.25">
      <c r="W119" s="147"/>
    </row>
    <row r="120" spans="23:23" x14ac:dyDescent="0.25">
      <c r="W120" s="147"/>
    </row>
    <row r="121" spans="23:23" x14ac:dyDescent="0.25">
      <c r="W121" s="147"/>
    </row>
    <row r="122" spans="23:23" x14ac:dyDescent="0.25">
      <c r="W122" s="147"/>
    </row>
    <row r="123" spans="23:23" x14ac:dyDescent="0.25">
      <c r="W123" s="147"/>
    </row>
    <row r="124" spans="23:23" x14ac:dyDescent="0.25">
      <c r="W124" s="147"/>
    </row>
    <row r="125" spans="23:23" x14ac:dyDescent="0.25">
      <c r="W125" s="147"/>
    </row>
    <row r="126" spans="23:23" x14ac:dyDescent="0.25">
      <c r="W126" s="147"/>
    </row>
    <row r="127" spans="23:23" x14ac:dyDescent="0.25">
      <c r="W127" s="147"/>
    </row>
    <row r="128" spans="23:23" x14ac:dyDescent="0.25">
      <c r="W128" s="147"/>
    </row>
    <row r="129" spans="23:23" x14ac:dyDescent="0.25">
      <c r="W129" s="147"/>
    </row>
    <row r="130" spans="23:23" x14ac:dyDescent="0.25">
      <c r="W130" s="147"/>
    </row>
    <row r="131" spans="23:23" x14ac:dyDescent="0.25">
      <c r="W131" s="147"/>
    </row>
    <row r="132" spans="23:23" x14ac:dyDescent="0.25">
      <c r="W132" s="147"/>
    </row>
    <row r="133" spans="23:23" x14ac:dyDescent="0.25">
      <c r="W133" s="147"/>
    </row>
  </sheetData>
  <sheetProtection algorithmName="SHA-512" hashValue="KnefORWYMrrk2XXTHNpmKer50wN7O9uzzg81FWEvnro/dL5oDzZ+Wn30qMVr1KuyQnx59fRNuXADsvCjdfkEnw==" saltValue="AsvJ33dhdK2M2pSc/Ufbkw==" spinCount="100000" sheet="1" objects="1" scenarios="1" selectLockedCells="1" selectUnlockedCells="1"/>
  <mergeCells count="1">
    <mergeCell ref="F2:H2"/>
  </mergeCells>
  <conditionalFormatting sqref="C1:C2">
    <cfRule type="cellIs" dxfId="123" priority="8" operator="equal">
      <formula>"Advantageous"</formula>
    </cfRule>
    <cfRule type="cellIs" dxfId="122" priority="9" operator="equal">
      <formula>"Not Needed"</formula>
    </cfRule>
    <cfRule type="cellIs" dxfId="121" priority="10" operator="equal">
      <formula>"Minimal"</formula>
    </cfRule>
    <cfRule type="cellIs" dxfId="120" priority="11" stopIfTrue="1" operator="equal">
      <formula>"Extremely Advantageous"</formula>
    </cfRule>
    <cfRule type="cellIs" dxfId="119" priority="12" stopIfTrue="1" operator="equal">
      <formula>"Highly Advantageous"</formula>
    </cfRule>
  </conditionalFormatting>
  <conditionalFormatting sqref="C3">
    <cfRule type="cellIs" dxfId="118" priority="26" stopIfTrue="1" operator="equal">
      <formula>"Extremely Advantageous"</formula>
    </cfRule>
    <cfRule type="cellIs" dxfId="117" priority="27" stopIfTrue="1" operator="equal">
      <formula>"Highly Advantageous"</formula>
    </cfRule>
  </conditionalFormatting>
  <conditionalFormatting sqref="C3:C68">
    <cfRule type="cellIs" dxfId="116" priority="14" operator="equal">
      <formula>"Advantageous"</formula>
    </cfRule>
    <cfRule type="cellIs" dxfId="115" priority="24" operator="equal">
      <formula>"Not Needed"</formula>
    </cfRule>
    <cfRule type="cellIs" dxfId="114" priority="25" operator="equal">
      <formula>"Minimal"</formula>
    </cfRule>
  </conditionalFormatting>
  <conditionalFormatting sqref="C4:C68 C70:C1048576">
    <cfRule type="cellIs" dxfId="113" priority="15" stopIfTrue="1" operator="equal">
      <formula>"Extremely Advantageous"</formula>
    </cfRule>
    <cfRule type="cellIs" dxfId="112" priority="16" stopIfTrue="1" operator="equal">
      <formula>"Highly Advantageous"</formula>
    </cfRule>
  </conditionalFormatting>
  <conditionalFormatting sqref="C4:C68 F4:H68">
    <cfRule type="cellIs" dxfId="111" priority="19" stopIfTrue="1" operator="equal">
      <formula>"Select from Drop Down List"</formula>
    </cfRule>
  </conditionalFormatting>
  <conditionalFormatting sqref="C4:C68">
    <cfRule type="cellIs" dxfId="110" priority="13" stopIfTrue="1" operator="equal">
      <formula>"High"</formula>
    </cfRule>
  </conditionalFormatting>
  <conditionalFormatting sqref="C69">
    <cfRule type="cellIs" dxfId="109" priority="3" operator="equal">
      <formula>"Not Needed"</formula>
    </cfRule>
    <cfRule type="cellIs" dxfId="108" priority="4" operator="equal">
      <formula>"Minimal"</formula>
    </cfRule>
    <cfRule type="cellIs" dxfId="107" priority="5" stopIfTrue="1" operator="equal">
      <formula>"Extremely Advantageous"</formula>
    </cfRule>
    <cfRule type="cellIs" dxfId="106" priority="6" stopIfTrue="1" operator="equal">
      <formula>"Highly Advantageous"</formula>
    </cfRule>
  </conditionalFormatting>
  <conditionalFormatting sqref="C69:C1048576">
    <cfRule type="cellIs" dxfId="105" priority="7" operator="equal">
      <formula>"Advantageous"</formula>
    </cfRule>
  </conditionalFormatting>
  <conditionalFormatting sqref="C70:C1048576">
    <cfRule type="cellIs" dxfId="104" priority="36" operator="equal">
      <formula>"Not Needed"</formula>
    </cfRule>
    <cfRule type="cellIs" dxfId="103" priority="37" operator="equal">
      <formula>"Minimal"</formula>
    </cfRule>
  </conditionalFormatting>
  <conditionalFormatting sqref="E4:E68">
    <cfRule type="expression" dxfId="102" priority="41" stopIfTrue="1">
      <formula>#REF!="YES-partially meets"</formula>
    </cfRule>
  </conditionalFormatting>
  <conditionalFormatting sqref="F64517:F64939">
    <cfRule type="cellIs" dxfId="101" priority="39" stopIfTrue="1" operator="equal">
      <formula>"Y"</formula>
    </cfRule>
  </conditionalFormatting>
  <conditionalFormatting sqref="F1:H1">
    <cfRule type="cellIs" dxfId="100" priority="33" stopIfTrue="1" operator="equal">
      <formula>"Select from Drop Down List"</formula>
    </cfRule>
  </conditionalFormatting>
  <conditionalFormatting sqref="F4:H68 C4:C68">
    <cfRule type="cellIs" dxfId="99" priority="18" stopIfTrue="1" operator="equal">
      <formula>"Exception"</formula>
    </cfRule>
  </conditionalFormatting>
  <conditionalFormatting sqref="F4:H68">
    <cfRule type="cellIs" dxfId="98" priority="17" stopIfTrue="1" operator="equal">
      <formula>"Select from Drop Down List"</formula>
    </cfRule>
  </conditionalFormatting>
  <conditionalFormatting sqref="G69:H64516">
    <cfRule type="cellIs" dxfId="97" priority="2" stopIfTrue="1" operator="equal">
      <formula>"Select from Drop Down List"</formula>
    </cfRule>
  </conditionalFormatting>
  <conditionalFormatting sqref="G3:W3">
    <cfRule type="cellIs" dxfId="96" priority="1" stopIfTrue="1" operator="equal">
      <formula>"Select from Drop Down List"</formula>
    </cfRule>
  </conditionalFormatting>
  <conditionalFormatting sqref="I64517:I1048576">
    <cfRule type="cellIs" dxfId="95" priority="35" stopIfTrue="1" operator="equal">
      <formula>"Select from Drop Down List"</formula>
    </cfRule>
  </conditionalFormatting>
  <dataValidations count="4">
    <dataValidation type="list" allowBlank="1" showInputMessage="1" showErrorMessage="1" sqref="H4:H68" xr:uid="{8EC544EB-EB95-4858-A730-42BB68CF9B3B}">
      <formula1>"Select from drop down list, Base Pkg, Addl Module, 3rd Party, Configuration, Customization"</formula1>
    </dataValidation>
    <dataValidation type="list" allowBlank="1" showInputMessage="1" showErrorMessage="1" sqref="G4:G68" xr:uid="{BB0B4D1B-3049-4027-B370-C9240FA00A22}">
      <formula1>"Select from drop down list, Production, Development, Roadmap, Not in any environment"</formula1>
    </dataValidation>
    <dataValidation type="list" allowBlank="1" showInputMessage="1" showErrorMessage="1" sqref="F4:F68" xr:uid="{D44EEED5-301F-4CA6-A562-E83CFE634E2C}">
      <formula1>"Select from drop down list, YES-Fully meets, YES-Partially meets, NO-Does not meet"</formula1>
    </dataValidation>
    <dataValidation type="list" allowBlank="1" showInputMessage="1" showErrorMessage="1" errorTitle="Invalid specification type" error="Please enter a Specification type from the drop-down list." sqref="C4:C68" xr:uid="{393414F7-0D6B-4E4A-A6AB-FC5426AB1B58}">
      <formula1>"High, Medium, Low"</formula1>
    </dataValidation>
  </dataValidations>
  <pageMargins left="0.7" right="0.7" top="0.75" bottom="0.75" header="0.3" footer="0.3"/>
  <pageSetup paperSize="17" scale="74" fitToHeight="0" orientation="landscape" r:id="rId1"/>
  <headerFooter>
    <oddHeader>&amp;F</oddHeader>
    <oddFooter>&amp;L&amp;B Confidential&amp;B&amp;C&amp;D&amp;RPage &amp;P</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5263CAD-F360-47E6-8D5B-023C1D0F6B89}">
  <sheetPr>
    <pageSetUpPr fitToPage="1"/>
  </sheetPr>
  <dimension ref="A1:N11"/>
  <sheetViews>
    <sheetView workbookViewId="0">
      <selection activeCell="H3" sqref="H3"/>
    </sheetView>
  </sheetViews>
  <sheetFormatPr defaultRowHeight="15" x14ac:dyDescent="0.25"/>
  <cols>
    <col min="1" max="2" width="15.42578125" customWidth="1"/>
    <col min="3" max="3" width="10.140625" customWidth="1"/>
    <col min="4" max="4" width="45.85546875" customWidth="1"/>
    <col min="5" max="5" width="34.5703125" customWidth="1"/>
    <col min="6" max="6" width="64.42578125" customWidth="1"/>
    <col min="7" max="7" width="54.28515625" customWidth="1"/>
    <col min="8" max="9" width="11.85546875" customWidth="1"/>
    <col min="10" max="10" width="8.28515625" customWidth="1"/>
    <col min="11" max="11" width="11.42578125" customWidth="1"/>
    <col min="12" max="12" width="24.28515625" customWidth="1"/>
    <col min="13" max="13" width="16.28515625" customWidth="1"/>
  </cols>
  <sheetData>
    <row r="1" spans="1:14" s="146" customFormat="1" ht="44.25" customHeight="1" x14ac:dyDescent="0.25">
      <c r="A1" s="144" t="s">
        <v>436</v>
      </c>
      <c r="B1" s="144" t="s">
        <v>437</v>
      </c>
      <c r="C1" s="144" t="s">
        <v>438</v>
      </c>
      <c r="D1" s="144" t="s">
        <v>439</v>
      </c>
      <c r="E1" s="144" t="s">
        <v>440</v>
      </c>
      <c r="F1" s="144" t="s">
        <v>441</v>
      </c>
      <c r="G1" s="144" t="s">
        <v>442</v>
      </c>
      <c r="H1" s="144" t="s">
        <v>443</v>
      </c>
      <c r="I1" s="144" t="s">
        <v>444</v>
      </c>
      <c r="J1" s="144" t="s">
        <v>445</v>
      </c>
      <c r="K1" s="144" t="s">
        <v>446</v>
      </c>
      <c r="L1" s="144" t="s">
        <v>447</v>
      </c>
      <c r="M1" s="144" t="s">
        <v>448</v>
      </c>
      <c r="N1" s="145"/>
    </row>
    <row r="2" spans="1:14" x14ac:dyDescent="0.25">
      <c r="A2" s="134">
        <v>45156</v>
      </c>
      <c r="B2" t="s">
        <v>449</v>
      </c>
      <c r="C2">
        <v>12</v>
      </c>
      <c r="D2" t="s">
        <v>450</v>
      </c>
      <c r="E2" t="s">
        <v>451</v>
      </c>
      <c r="F2" s="99" t="s">
        <v>452</v>
      </c>
      <c r="G2" s="99" t="s">
        <v>453</v>
      </c>
    </row>
    <row r="3" spans="1:14" ht="64.5" x14ac:dyDescent="0.25">
      <c r="A3" s="134">
        <v>45148</v>
      </c>
      <c r="B3" t="s">
        <v>449</v>
      </c>
      <c r="C3">
        <v>11</v>
      </c>
      <c r="D3" t="s">
        <v>454</v>
      </c>
      <c r="E3" t="s">
        <v>455</v>
      </c>
      <c r="F3" s="99" t="s">
        <v>456</v>
      </c>
      <c r="G3" s="99" t="s">
        <v>457</v>
      </c>
      <c r="H3" s="134">
        <v>45156</v>
      </c>
      <c r="I3" s="134">
        <v>45156</v>
      </c>
      <c r="K3">
        <v>12</v>
      </c>
      <c r="L3" t="s">
        <v>614</v>
      </c>
    </row>
    <row r="4" spans="1:14" ht="64.5" x14ac:dyDescent="0.25">
      <c r="A4" s="134">
        <v>45142</v>
      </c>
      <c r="B4" t="s">
        <v>449</v>
      </c>
      <c r="C4">
        <v>10</v>
      </c>
      <c r="D4" t="s">
        <v>454</v>
      </c>
      <c r="E4" t="s">
        <v>455</v>
      </c>
      <c r="F4" s="99" t="s">
        <v>458</v>
      </c>
      <c r="G4" s="99" t="s">
        <v>459</v>
      </c>
      <c r="H4" s="134">
        <v>45148</v>
      </c>
      <c r="I4" s="134">
        <v>45148</v>
      </c>
      <c r="K4">
        <v>11</v>
      </c>
      <c r="L4" t="s">
        <v>460</v>
      </c>
    </row>
    <row r="5" spans="1:14" ht="26.25" x14ac:dyDescent="0.25">
      <c r="A5" s="134">
        <v>45119</v>
      </c>
      <c r="B5" t="s">
        <v>449</v>
      </c>
      <c r="C5">
        <v>9</v>
      </c>
      <c r="D5" t="s">
        <v>450</v>
      </c>
      <c r="E5" t="s">
        <v>461</v>
      </c>
      <c r="F5" s="99" t="s">
        <v>462</v>
      </c>
      <c r="G5" s="99" t="s">
        <v>463</v>
      </c>
    </row>
    <row r="6" spans="1:14" ht="77.25" x14ac:dyDescent="0.25">
      <c r="A6" s="134">
        <v>45120</v>
      </c>
      <c r="B6" t="s">
        <v>449</v>
      </c>
      <c r="C6">
        <v>9</v>
      </c>
      <c r="D6" t="s">
        <v>464</v>
      </c>
      <c r="E6" t="s">
        <v>465</v>
      </c>
      <c r="F6" s="99" t="s">
        <v>466</v>
      </c>
      <c r="G6" s="99" t="s">
        <v>463</v>
      </c>
    </row>
    <row r="7" spans="1:14" ht="77.25" x14ac:dyDescent="0.25">
      <c r="A7" s="134">
        <v>45121</v>
      </c>
      <c r="B7" t="s">
        <v>449</v>
      </c>
      <c r="C7">
        <v>9</v>
      </c>
      <c r="D7" t="s">
        <v>464</v>
      </c>
      <c r="E7" t="s">
        <v>467</v>
      </c>
      <c r="F7" s="99" t="s">
        <v>466</v>
      </c>
      <c r="G7" s="99" t="s">
        <v>463</v>
      </c>
    </row>
    <row r="8" spans="1:14" ht="51.75" x14ac:dyDescent="0.25">
      <c r="A8" s="134">
        <v>45124</v>
      </c>
      <c r="B8" t="s">
        <v>449</v>
      </c>
      <c r="C8" s="142">
        <v>9</v>
      </c>
      <c r="D8" t="s">
        <v>468</v>
      </c>
      <c r="E8" t="s">
        <v>469</v>
      </c>
      <c r="F8" s="99" t="s">
        <v>470</v>
      </c>
      <c r="G8" s="99" t="s">
        <v>463</v>
      </c>
    </row>
    <row r="9" spans="1:14" ht="26.25" x14ac:dyDescent="0.25">
      <c r="A9" s="134">
        <v>45125</v>
      </c>
      <c r="B9" t="s">
        <v>449</v>
      </c>
      <c r="C9" s="142">
        <v>9</v>
      </c>
      <c r="D9" t="s">
        <v>468</v>
      </c>
      <c r="E9" t="s">
        <v>469</v>
      </c>
      <c r="F9" s="99" t="s">
        <v>471</v>
      </c>
      <c r="G9" s="99" t="s">
        <v>463</v>
      </c>
    </row>
    <row r="10" spans="1:14" ht="64.5" x14ac:dyDescent="0.25">
      <c r="A10" s="134">
        <v>45126</v>
      </c>
      <c r="B10" t="s">
        <v>449</v>
      </c>
      <c r="C10" s="142">
        <v>9</v>
      </c>
      <c r="D10" t="s">
        <v>464</v>
      </c>
      <c r="E10" t="s">
        <v>472</v>
      </c>
      <c r="F10" s="99" t="s">
        <v>473</v>
      </c>
      <c r="G10" s="99" t="s">
        <v>463</v>
      </c>
    </row>
    <row r="11" spans="1:14" ht="26.25" x14ac:dyDescent="0.25">
      <c r="A11" s="134">
        <v>19</v>
      </c>
      <c r="B11" t="s">
        <v>449</v>
      </c>
      <c r="C11" s="142">
        <v>9</v>
      </c>
      <c r="D11" t="s">
        <v>450</v>
      </c>
      <c r="E11" t="s">
        <v>474</v>
      </c>
      <c r="F11" s="99" t="s">
        <v>475</v>
      </c>
      <c r="G11" s="99" t="s">
        <v>463</v>
      </c>
    </row>
  </sheetData>
  <sheetProtection algorithmName="SHA-512" hashValue="QKPshnbbKU6/b2PMXe87UQz19ZL6rYLNfc5eV1EwQkkWrAneNkJZv4gbA120ickFtKpmno8GDWhsBFZ+Qv+REw==" saltValue="vbpfmuQ4p2ke/1Ogct6HLg==" spinCount="100000" sheet="1" objects="1" scenarios="1" selectLockedCells="1" selectUnlockedCells="1"/>
  <pageMargins left="0.7" right="0.7" top="0.75" bottom="0.75" header="0.3" footer="0.3"/>
  <pageSetup scale="50" fitToHeight="0"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13FFCCD-7ABF-481F-BFB7-702106D1B2D4}">
  <dimension ref="A1:I108"/>
  <sheetViews>
    <sheetView workbookViewId="0">
      <selection activeCell="D108" sqref="D108"/>
    </sheetView>
  </sheetViews>
  <sheetFormatPr defaultRowHeight="15" x14ac:dyDescent="0.25"/>
  <cols>
    <col min="1" max="1" width="12" bestFit="1" customWidth="1"/>
    <col min="2" max="2" width="18.42578125" bestFit="1" customWidth="1"/>
    <col min="3" max="3" width="24.5703125" customWidth="1"/>
    <col min="4" max="4" width="56.5703125" customWidth="1"/>
  </cols>
  <sheetData>
    <row r="1" spans="1:5" s="100" customFormat="1" ht="18.75" x14ac:dyDescent="0.3">
      <c r="A1" s="100" t="s">
        <v>476</v>
      </c>
    </row>
    <row r="3" spans="1:5" ht="45" x14ac:dyDescent="0.25">
      <c r="B3" s="42" t="s">
        <v>477</v>
      </c>
      <c r="C3" s="101" t="s">
        <v>55</v>
      </c>
      <c r="D3" s="88" t="s">
        <v>478</v>
      </c>
    </row>
    <row r="4" spans="1:5" ht="45" x14ac:dyDescent="0.25">
      <c r="B4" s="42" t="s">
        <v>477</v>
      </c>
      <c r="C4" s="101" t="s">
        <v>55</v>
      </c>
      <c r="D4" s="88" t="s">
        <v>479</v>
      </c>
      <c r="E4" s="102"/>
    </row>
    <row r="5" spans="1:5" ht="30" x14ac:dyDescent="0.25">
      <c r="B5" s="81" t="s">
        <v>480</v>
      </c>
      <c r="C5" s="103" t="s">
        <v>55</v>
      </c>
      <c r="D5" s="104" t="s">
        <v>481</v>
      </c>
      <c r="E5" s="102"/>
    </row>
    <row r="6" spans="1:5" ht="45" x14ac:dyDescent="0.25">
      <c r="B6" s="42" t="s">
        <v>477</v>
      </c>
      <c r="C6" s="101" t="s">
        <v>49</v>
      </c>
      <c r="D6" s="88" t="s">
        <v>482</v>
      </c>
      <c r="E6" s="102"/>
    </row>
    <row r="7" spans="1:5" ht="75" x14ac:dyDescent="0.25">
      <c r="B7" s="42" t="s">
        <v>477</v>
      </c>
      <c r="C7" s="101" t="s">
        <v>49</v>
      </c>
      <c r="D7" s="88" t="s">
        <v>483</v>
      </c>
      <c r="E7" s="102"/>
    </row>
    <row r="9" spans="1:5" s="100" customFormat="1" ht="18.75" x14ac:dyDescent="0.3">
      <c r="A9" s="100" t="s">
        <v>484</v>
      </c>
    </row>
    <row r="11" spans="1:5" ht="45" x14ac:dyDescent="0.25">
      <c r="B11" s="42" t="s">
        <v>477</v>
      </c>
      <c r="C11" s="101" t="s">
        <v>55</v>
      </c>
      <c r="D11" s="88" t="s">
        <v>485</v>
      </c>
      <c r="E11" s="102"/>
    </row>
    <row r="12" spans="1:5" ht="45" x14ac:dyDescent="0.25">
      <c r="B12" s="42" t="s">
        <v>477</v>
      </c>
      <c r="C12" s="101" t="s">
        <v>55</v>
      </c>
      <c r="D12" s="88" t="s">
        <v>486</v>
      </c>
      <c r="E12" s="102"/>
    </row>
    <row r="13" spans="1:5" ht="60" x14ac:dyDescent="0.25">
      <c r="B13" s="105" t="s">
        <v>194</v>
      </c>
      <c r="C13" s="101" t="s">
        <v>55</v>
      </c>
      <c r="D13" s="88" t="s">
        <v>487</v>
      </c>
      <c r="E13" s="102"/>
    </row>
    <row r="14" spans="1:5" ht="30" x14ac:dyDescent="0.25">
      <c r="B14" s="105" t="s">
        <v>488</v>
      </c>
      <c r="C14" s="101" t="s">
        <v>55</v>
      </c>
      <c r="D14" s="88" t="s">
        <v>489</v>
      </c>
      <c r="E14" s="101"/>
    </row>
    <row r="15" spans="1:5" ht="60" x14ac:dyDescent="0.25">
      <c r="B15" s="106" t="s">
        <v>480</v>
      </c>
      <c r="C15" s="103" t="s">
        <v>55</v>
      </c>
      <c r="D15" s="104" t="s">
        <v>490</v>
      </c>
      <c r="E15" s="101"/>
    </row>
    <row r="16" spans="1:5" ht="45" x14ac:dyDescent="0.25">
      <c r="B16" s="81" t="s">
        <v>480</v>
      </c>
      <c r="C16" s="103" t="s">
        <v>55</v>
      </c>
      <c r="D16" s="107" t="s">
        <v>491</v>
      </c>
      <c r="E16" s="102"/>
    </row>
    <row r="17" spans="1:5" ht="30" x14ac:dyDescent="0.25">
      <c r="B17" s="108" t="s">
        <v>488</v>
      </c>
      <c r="C17" s="101" t="s">
        <v>49</v>
      </c>
      <c r="D17" s="109" t="s">
        <v>492</v>
      </c>
      <c r="E17" s="101"/>
    </row>
    <row r="18" spans="1:5" ht="45" x14ac:dyDescent="0.25">
      <c r="B18" s="108" t="s">
        <v>488</v>
      </c>
      <c r="C18" s="101" t="s">
        <v>49</v>
      </c>
      <c r="D18" s="109" t="s">
        <v>493</v>
      </c>
      <c r="E18" s="101"/>
    </row>
    <row r="19" spans="1:5" ht="75" x14ac:dyDescent="0.25">
      <c r="B19" s="108" t="s">
        <v>488</v>
      </c>
      <c r="C19" s="101" t="s">
        <v>49</v>
      </c>
      <c r="D19" s="109" t="s">
        <v>494</v>
      </c>
      <c r="E19" s="101"/>
    </row>
    <row r="20" spans="1:5" x14ac:dyDescent="0.25">
      <c r="B20" s="42"/>
      <c r="C20" s="101"/>
      <c r="D20" s="88"/>
      <c r="E20" s="110"/>
    </row>
    <row r="21" spans="1:5" ht="45" x14ac:dyDescent="0.25">
      <c r="A21" s="111" t="s">
        <v>495</v>
      </c>
      <c r="B21" s="42" t="s">
        <v>477</v>
      </c>
      <c r="C21" s="101" t="s">
        <v>49</v>
      </c>
      <c r="D21" s="112" t="s">
        <v>496</v>
      </c>
      <c r="E21" s="101"/>
    </row>
    <row r="22" spans="1:5" ht="45" x14ac:dyDescent="0.25">
      <c r="A22" s="111" t="s">
        <v>495</v>
      </c>
      <c r="B22" s="108" t="s">
        <v>488</v>
      </c>
      <c r="C22" s="101" t="s">
        <v>123</v>
      </c>
      <c r="D22" s="113" t="s">
        <v>497</v>
      </c>
      <c r="E22" s="114"/>
    </row>
    <row r="23" spans="1:5" x14ac:dyDescent="0.25">
      <c r="B23" s="115"/>
      <c r="C23" s="114"/>
      <c r="D23" s="116"/>
      <c r="E23" s="114"/>
    </row>
    <row r="24" spans="1:5" x14ac:dyDescent="0.25">
      <c r="B24" s="115"/>
      <c r="C24" s="114"/>
      <c r="D24" s="116"/>
      <c r="E24" s="114"/>
    </row>
    <row r="25" spans="1:5" ht="18.75" x14ac:dyDescent="0.3">
      <c r="A25" s="100" t="s">
        <v>498</v>
      </c>
    </row>
    <row r="27" spans="1:5" ht="45" x14ac:dyDescent="0.25">
      <c r="B27" s="117" t="s">
        <v>499</v>
      </c>
      <c r="C27" s="118" t="s">
        <v>55</v>
      </c>
      <c r="D27" s="119" t="s">
        <v>500</v>
      </c>
    </row>
    <row r="28" spans="1:5" ht="30" x14ac:dyDescent="0.25">
      <c r="B28" s="117" t="s">
        <v>501</v>
      </c>
      <c r="C28" s="118" t="s">
        <v>55</v>
      </c>
      <c r="D28" s="119" t="s">
        <v>502</v>
      </c>
    </row>
    <row r="29" spans="1:5" ht="60" x14ac:dyDescent="0.25">
      <c r="B29" s="105" t="s">
        <v>488</v>
      </c>
      <c r="C29" s="101" t="s">
        <v>55</v>
      </c>
      <c r="D29" s="88" t="s">
        <v>503</v>
      </c>
      <c r="E29" s="102"/>
    </row>
    <row r="30" spans="1:5" ht="60" x14ac:dyDescent="0.25">
      <c r="B30" s="108" t="s">
        <v>488</v>
      </c>
      <c r="C30" s="101" t="s">
        <v>55</v>
      </c>
      <c r="D30" s="109" t="s">
        <v>504</v>
      </c>
    </row>
    <row r="31" spans="1:5" ht="60" x14ac:dyDescent="0.25">
      <c r="B31" s="106" t="s">
        <v>480</v>
      </c>
      <c r="C31" s="103" t="s">
        <v>55</v>
      </c>
      <c r="D31" s="120" t="s">
        <v>505</v>
      </c>
    </row>
    <row r="32" spans="1:5" ht="45" x14ac:dyDescent="0.25">
      <c r="B32" s="117" t="s">
        <v>499</v>
      </c>
      <c r="C32" s="103" t="s">
        <v>55</v>
      </c>
      <c r="D32" s="119" t="s">
        <v>506</v>
      </c>
    </row>
    <row r="33" spans="1:9" ht="30" x14ac:dyDescent="0.25">
      <c r="B33" s="117" t="s">
        <v>499</v>
      </c>
      <c r="C33" s="121" t="s">
        <v>49</v>
      </c>
      <c r="D33" s="119" t="s">
        <v>507</v>
      </c>
    </row>
    <row r="34" spans="1:9" ht="45" x14ac:dyDescent="0.25">
      <c r="B34" s="117" t="s">
        <v>499</v>
      </c>
      <c r="C34" s="121" t="s">
        <v>49</v>
      </c>
      <c r="D34" s="119" t="s">
        <v>508</v>
      </c>
      <c r="I34" s="111"/>
    </row>
    <row r="35" spans="1:9" ht="30" x14ac:dyDescent="0.25">
      <c r="B35" s="117" t="s">
        <v>499</v>
      </c>
      <c r="C35" s="121" t="s">
        <v>49</v>
      </c>
      <c r="D35" s="122" t="s">
        <v>509</v>
      </c>
    </row>
    <row r="36" spans="1:9" ht="60" x14ac:dyDescent="0.25">
      <c r="B36" s="117" t="s">
        <v>194</v>
      </c>
      <c r="C36" s="121" t="s">
        <v>49</v>
      </c>
      <c r="D36" s="119" t="s">
        <v>510</v>
      </c>
    </row>
    <row r="37" spans="1:9" ht="45" x14ac:dyDescent="0.25">
      <c r="B37" s="117" t="s">
        <v>501</v>
      </c>
      <c r="C37" s="121" t="s">
        <v>49</v>
      </c>
      <c r="D37" s="119" t="s">
        <v>511</v>
      </c>
    </row>
    <row r="38" spans="1:9" x14ac:dyDescent="0.25">
      <c r="B38" s="117"/>
      <c r="C38" s="121"/>
      <c r="D38" s="119"/>
    </row>
    <row r="39" spans="1:9" ht="45" x14ac:dyDescent="0.25">
      <c r="A39" s="111" t="s">
        <v>495</v>
      </c>
      <c r="B39" s="123" t="s">
        <v>477</v>
      </c>
      <c r="C39" s="121" t="s">
        <v>49</v>
      </c>
      <c r="D39" s="122" t="s">
        <v>512</v>
      </c>
    </row>
    <row r="40" spans="1:9" x14ac:dyDescent="0.25">
      <c r="B40" s="124"/>
      <c r="C40" s="124"/>
      <c r="D40" s="125"/>
    </row>
    <row r="41" spans="1:9" x14ac:dyDescent="0.25">
      <c r="B41" s="124"/>
      <c r="C41" s="124"/>
      <c r="D41" s="125"/>
    </row>
    <row r="42" spans="1:9" s="100" customFormat="1" ht="18.75" x14ac:dyDescent="0.3">
      <c r="A42" s="100" t="s">
        <v>513</v>
      </c>
      <c r="B42" s="115"/>
      <c r="C42" s="114"/>
      <c r="D42" s="116"/>
      <c r="E42"/>
      <c r="F42"/>
    </row>
    <row r="43" spans="1:9" x14ac:dyDescent="0.25">
      <c r="E43" s="102"/>
    </row>
    <row r="44" spans="1:9" ht="30" x14ac:dyDescent="0.25">
      <c r="B44" s="42" t="s">
        <v>477</v>
      </c>
      <c r="C44" s="101" t="s">
        <v>55</v>
      </c>
      <c r="D44" s="126" t="s">
        <v>514</v>
      </c>
    </row>
    <row r="45" spans="1:9" ht="45" x14ac:dyDescent="0.25">
      <c r="B45" s="81" t="s">
        <v>480</v>
      </c>
      <c r="C45" s="103" t="s">
        <v>55</v>
      </c>
      <c r="D45" s="104" t="s">
        <v>515</v>
      </c>
      <c r="E45" s="102"/>
    </row>
    <row r="46" spans="1:9" ht="45" x14ac:dyDescent="0.25">
      <c r="B46" s="42" t="s">
        <v>477</v>
      </c>
      <c r="C46" s="103" t="s">
        <v>55</v>
      </c>
      <c r="D46" s="88" t="s">
        <v>516</v>
      </c>
      <c r="E46" s="102"/>
    </row>
    <row r="47" spans="1:9" ht="45" x14ac:dyDescent="0.25">
      <c r="B47" s="42" t="s">
        <v>477</v>
      </c>
      <c r="C47" s="101" t="s">
        <v>49</v>
      </c>
      <c r="D47" s="126" t="s">
        <v>517</v>
      </c>
      <c r="E47" s="102"/>
    </row>
    <row r="48" spans="1:9" ht="45" x14ac:dyDescent="0.25">
      <c r="B48" s="42" t="s">
        <v>477</v>
      </c>
      <c r="C48" s="101" t="s">
        <v>49</v>
      </c>
      <c r="D48" s="112" t="s">
        <v>518</v>
      </c>
    </row>
    <row r="49" spans="1:4" x14ac:dyDescent="0.25">
      <c r="B49" s="114"/>
      <c r="C49" s="114"/>
      <c r="D49" s="116"/>
    </row>
    <row r="50" spans="1:4" x14ac:dyDescent="0.25">
      <c r="B50" s="114"/>
      <c r="C50" s="114"/>
      <c r="D50" s="116"/>
    </row>
    <row r="51" spans="1:4" ht="18.75" x14ac:dyDescent="0.3">
      <c r="A51" s="100" t="s">
        <v>519</v>
      </c>
    </row>
    <row r="54" spans="1:4" ht="45" x14ac:dyDescent="0.25">
      <c r="B54" s="117" t="s">
        <v>488</v>
      </c>
      <c r="C54" s="118" t="s">
        <v>55</v>
      </c>
      <c r="D54" s="119" t="s">
        <v>520</v>
      </c>
    </row>
    <row r="55" spans="1:4" ht="45" x14ac:dyDescent="0.25">
      <c r="B55" s="117" t="s">
        <v>194</v>
      </c>
      <c r="C55" s="118" t="s">
        <v>55</v>
      </c>
      <c r="D55" s="119" t="s">
        <v>521</v>
      </c>
    </row>
    <row r="56" spans="1:4" ht="45" x14ac:dyDescent="0.25">
      <c r="B56" s="123" t="s">
        <v>477</v>
      </c>
      <c r="C56" s="121" t="s">
        <v>49</v>
      </c>
      <c r="D56" s="119" t="s">
        <v>522</v>
      </c>
    </row>
    <row r="57" spans="1:4" ht="30" x14ac:dyDescent="0.25">
      <c r="B57" s="117" t="s">
        <v>488</v>
      </c>
      <c r="C57" s="121" t="s">
        <v>49</v>
      </c>
      <c r="D57" s="119" t="s">
        <v>523</v>
      </c>
    </row>
    <row r="58" spans="1:4" ht="30" x14ac:dyDescent="0.25">
      <c r="B58" s="117" t="s">
        <v>488</v>
      </c>
      <c r="C58" s="121" t="s">
        <v>49</v>
      </c>
      <c r="D58" s="119" t="s">
        <v>524</v>
      </c>
    </row>
    <row r="59" spans="1:4" ht="45" x14ac:dyDescent="0.25">
      <c r="B59" s="117" t="s">
        <v>194</v>
      </c>
      <c r="C59" s="121" t="s">
        <v>49</v>
      </c>
      <c r="D59" s="119" t="s">
        <v>525</v>
      </c>
    </row>
    <row r="60" spans="1:4" x14ac:dyDescent="0.25">
      <c r="B60" s="127"/>
      <c r="C60" s="124"/>
      <c r="D60" s="125"/>
    </row>
    <row r="61" spans="1:4" x14ac:dyDescent="0.25">
      <c r="B61" s="127"/>
      <c r="C61" s="124"/>
      <c r="D61" s="125"/>
    </row>
    <row r="62" spans="1:4" ht="18.75" x14ac:dyDescent="0.3">
      <c r="A62" s="100" t="s">
        <v>526</v>
      </c>
    </row>
    <row r="65" spans="1:4" ht="45" x14ac:dyDescent="0.25">
      <c r="B65" s="128" t="s">
        <v>527</v>
      </c>
      <c r="C65" s="118" t="s">
        <v>55</v>
      </c>
      <c r="D65" s="119" t="s">
        <v>528</v>
      </c>
    </row>
    <row r="66" spans="1:4" ht="45" x14ac:dyDescent="0.25">
      <c r="B66" s="128" t="s">
        <v>527</v>
      </c>
      <c r="C66" s="121" t="s">
        <v>49</v>
      </c>
      <c r="D66" s="129" t="s">
        <v>529</v>
      </c>
    </row>
    <row r="67" spans="1:4" ht="75" x14ac:dyDescent="0.25">
      <c r="B67" s="117" t="s">
        <v>194</v>
      </c>
      <c r="C67" s="121" t="s">
        <v>49</v>
      </c>
      <c r="D67" s="119" t="s">
        <v>530</v>
      </c>
    </row>
    <row r="68" spans="1:4" ht="30" x14ac:dyDescent="0.25">
      <c r="B68" s="123" t="s">
        <v>477</v>
      </c>
      <c r="C68" s="121" t="s">
        <v>49</v>
      </c>
      <c r="D68" s="119" t="s">
        <v>531</v>
      </c>
    </row>
    <row r="69" spans="1:4" x14ac:dyDescent="0.25">
      <c r="B69" s="124"/>
      <c r="C69" s="124"/>
      <c r="D69" s="125"/>
    </row>
    <row r="70" spans="1:4" x14ac:dyDescent="0.25">
      <c r="B70" s="124"/>
      <c r="C70" s="124"/>
      <c r="D70" s="125"/>
    </row>
    <row r="71" spans="1:4" ht="18.75" x14ac:dyDescent="0.3">
      <c r="A71" s="100" t="s">
        <v>532</v>
      </c>
    </row>
    <row r="74" spans="1:4" x14ac:dyDescent="0.25">
      <c r="B74" s="117" t="s">
        <v>194</v>
      </c>
      <c r="C74" s="118" t="s">
        <v>55</v>
      </c>
      <c r="D74" s="119" t="s">
        <v>533</v>
      </c>
    </row>
    <row r="75" spans="1:4" x14ac:dyDescent="0.25">
      <c r="B75" s="117" t="s">
        <v>194</v>
      </c>
      <c r="C75" s="118" t="s">
        <v>55</v>
      </c>
      <c r="D75" s="119" t="s">
        <v>534</v>
      </c>
    </row>
    <row r="76" spans="1:4" ht="30" x14ac:dyDescent="0.25">
      <c r="B76" s="117" t="s">
        <v>194</v>
      </c>
      <c r="C76" s="118" t="s">
        <v>55</v>
      </c>
      <c r="D76" s="119" t="s">
        <v>535</v>
      </c>
    </row>
    <row r="77" spans="1:4" ht="45" x14ac:dyDescent="0.25">
      <c r="B77" s="117" t="s">
        <v>194</v>
      </c>
      <c r="C77" s="118" t="s">
        <v>55</v>
      </c>
      <c r="D77" s="119" t="s">
        <v>536</v>
      </c>
    </row>
    <row r="78" spans="1:4" x14ac:dyDescent="0.25">
      <c r="B78" s="117" t="s">
        <v>194</v>
      </c>
      <c r="C78" s="121" t="s">
        <v>49</v>
      </c>
      <c r="D78" s="119" t="s">
        <v>537</v>
      </c>
    </row>
    <row r="79" spans="1:4" ht="45" x14ac:dyDescent="0.25">
      <c r="B79" s="117" t="s">
        <v>194</v>
      </c>
      <c r="C79" s="121" t="s">
        <v>49</v>
      </c>
      <c r="D79" s="119" t="s">
        <v>538</v>
      </c>
    </row>
    <row r="80" spans="1:4" ht="30" x14ac:dyDescent="0.25">
      <c r="B80" s="117" t="s">
        <v>501</v>
      </c>
      <c r="C80" s="121" t="s">
        <v>123</v>
      </c>
      <c r="D80" s="119" t="s">
        <v>539</v>
      </c>
    </row>
    <row r="81" spans="1:4" ht="30" x14ac:dyDescent="0.25">
      <c r="B81" s="128" t="s">
        <v>194</v>
      </c>
      <c r="C81" s="121" t="s">
        <v>123</v>
      </c>
      <c r="D81" s="129" t="s">
        <v>540</v>
      </c>
    </row>
    <row r="82" spans="1:4" ht="30" x14ac:dyDescent="0.25">
      <c r="B82" s="128" t="s">
        <v>194</v>
      </c>
      <c r="C82" s="121" t="s">
        <v>123</v>
      </c>
      <c r="D82" s="129" t="s">
        <v>541</v>
      </c>
    </row>
    <row r="83" spans="1:4" x14ac:dyDescent="0.25">
      <c r="B83" s="130"/>
      <c r="C83" s="124"/>
      <c r="D83" s="125"/>
    </row>
    <row r="84" spans="1:4" x14ac:dyDescent="0.25">
      <c r="B84" s="130"/>
      <c r="C84" s="124"/>
      <c r="D84" s="125"/>
    </row>
    <row r="85" spans="1:4" ht="18.75" x14ac:dyDescent="0.3">
      <c r="A85" s="100" t="s">
        <v>542</v>
      </c>
    </row>
    <row r="88" spans="1:4" ht="45" x14ac:dyDescent="0.25">
      <c r="B88" s="117" t="s">
        <v>278</v>
      </c>
      <c r="C88" s="118" t="s">
        <v>55</v>
      </c>
      <c r="D88" s="119" t="s">
        <v>543</v>
      </c>
    </row>
    <row r="89" spans="1:4" ht="30" x14ac:dyDescent="0.25">
      <c r="B89" s="128" t="s">
        <v>278</v>
      </c>
      <c r="C89" s="118" t="s">
        <v>55</v>
      </c>
      <c r="D89" s="129" t="s">
        <v>544</v>
      </c>
    </row>
    <row r="90" spans="1:4" ht="30" x14ac:dyDescent="0.25">
      <c r="B90" s="128" t="s">
        <v>278</v>
      </c>
      <c r="C90" s="131" t="s">
        <v>55</v>
      </c>
      <c r="D90" s="129" t="s">
        <v>545</v>
      </c>
    </row>
    <row r="91" spans="1:4" ht="30" x14ac:dyDescent="0.25">
      <c r="B91" s="128" t="s">
        <v>278</v>
      </c>
      <c r="C91" s="131" t="s">
        <v>55</v>
      </c>
      <c r="D91" s="129" t="s">
        <v>546</v>
      </c>
    </row>
    <row r="92" spans="1:4" ht="30" x14ac:dyDescent="0.25">
      <c r="B92" s="128" t="s">
        <v>278</v>
      </c>
      <c r="C92" s="131" t="s">
        <v>55</v>
      </c>
      <c r="D92" s="129" t="s">
        <v>547</v>
      </c>
    </row>
    <row r="93" spans="1:4" ht="30" x14ac:dyDescent="0.25">
      <c r="B93" s="128" t="s">
        <v>278</v>
      </c>
      <c r="C93" s="131" t="s">
        <v>55</v>
      </c>
      <c r="D93" s="129" t="s">
        <v>548</v>
      </c>
    </row>
    <row r="94" spans="1:4" ht="60" x14ac:dyDescent="0.25">
      <c r="B94" s="117" t="s">
        <v>278</v>
      </c>
      <c r="C94" s="103" t="s">
        <v>49</v>
      </c>
      <c r="D94" s="119" t="s">
        <v>549</v>
      </c>
    </row>
    <row r="95" spans="1:4" ht="30" x14ac:dyDescent="0.25">
      <c r="B95" s="117" t="s">
        <v>278</v>
      </c>
      <c r="C95" s="121" t="s">
        <v>49</v>
      </c>
      <c r="D95" s="119" t="s">
        <v>550</v>
      </c>
    </row>
    <row r="96" spans="1:4" ht="30" x14ac:dyDescent="0.25">
      <c r="B96" s="117" t="s">
        <v>278</v>
      </c>
      <c r="C96" s="121" t="s">
        <v>49</v>
      </c>
      <c r="D96" s="119" t="s">
        <v>551</v>
      </c>
    </row>
    <row r="97" spans="2:4" ht="45" x14ac:dyDescent="0.25">
      <c r="B97" s="128" t="s">
        <v>278</v>
      </c>
      <c r="C97" s="121" t="s">
        <v>49</v>
      </c>
      <c r="D97" s="129" t="s">
        <v>552</v>
      </c>
    </row>
    <row r="98" spans="2:4" ht="30" x14ac:dyDescent="0.25">
      <c r="B98" s="128" t="s">
        <v>278</v>
      </c>
      <c r="C98" s="121" t="s">
        <v>49</v>
      </c>
      <c r="D98" s="129" t="s">
        <v>553</v>
      </c>
    </row>
    <row r="99" spans="2:4" ht="45" x14ac:dyDescent="0.25">
      <c r="B99" s="117" t="s">
        <v>278</v>
      </c>
      <c r="C99" s="121" t="s">
        <v>49</v>
      </c>
      <c r="D99" s="129" t="s">
        <v>554</v>
      </c>
    </row>
    <row r="100" spans="2:4" ht="45" x14ac:dyDescent="0.25">
      <c r="B100" s="132" t="s">
        <v>278</v>
      </c>
      <c r="C100" s="121" t="s">
        <v>49</v>
      </c>
      <c r="D100" s="129" t="s">
        <v>555</v>
      </c>
    </row>
    <row r="101" spans="2:4" ht="45" x14ac:dyDescent="0.25">
      <c r="B101" s="117" t="s">
        <v>194</v>
      </c>
      <c r="C101" s="121" t="s">
        <v>49</v>
      </c>
      <c r="D101" s="119" t="s">
        <v>556</v>
      </c>
    </row>
    <row r="102" spans="2:4" ht="30" x14ac:dyDescent="0.25">
      <c r="B102" s="117" t="s">
        <v>278</v>
      </c>
      <c r="C102" s="121" t="s">
        <v>49</v>
      </c>
      <c r="D102" s="119" t="s">
        <v>557</v>
      </c>
    </row>
    <row r="103" spans="2:4" ht="30" x14ac:dyDescent="0.25">
      <c r="B103" s="117" t="s">
        <v>278</v>
      </c>
      <c r="C103" s="121" t="s">
        <v>49</v>
      </c>
      <c r="D103" s="119" t="s">
        <v>558</v>
      </c>
    </row>
    <row r="104" spans="2:4" ht="30" x14ac:dyDescent="0.25">
      <c r="B104" s="117" t="s">
        <v>278</v>
      </c>
      <c r="C104" s="121" t="s">
        <v>49</v>
      </c>
      <c r="D104" s="119" t="s">
        <v>559</v>
      </c>
    </row>
    <row r="105" spans="2:4" ht="60" x14ac:dyDescent="0.25">
      <c r="B105" s="128" t="s">
        <v>278</v>
      </c>
      <c r="C105" s="121" t="s">
        <v>49</v>
      </c>
      <c r="D105" s="129" t="s">
        <v>560</v>
      </c>
    </row>
    <row r="106" spans="2:4" ht="30" x14ac:dyDescent="0.25">
      <c r="B106" s="117" t="s">
        <v>278</v>
      </c>
      <c r="C106" s="121" t="s">
        <v>123</v>
      </c>
      <c r="D106" s="119" t="s">
        <v>561</v>
      </c>
    </row>
    <row r="107" spans="2:4" ht="45" x14ac:dyDescent="0.25">
      <c r="B107" s="117" t="s">
        <v>278</v>
      </c>
      <c r="C107" s="121" t="s">
        <v>123</v>
      </c>
      <c r="D107" s="119" t="s">
        <v>562</v>
      </c>
    </row>
    <row r="108" spans="2:4" ht="30" x14ac:dyDescent="0.25">
      <c r="B108" s="117" t="s">
        <v>194</v>
      </c>
      <c r="C108" s="121" t="s">
        <v>123</v>
      </c>
      <c r="D108" s="119" t="s">
        <v>563</v>
      </c>
    </row>
  </sheetData>
  <conditionalFormatting sqref="C3 C20:C42 D22:D42 E14:E16 E21:E41">
    <cfRule type="cellIs" dxfId="94" priority="87" stopIfTrue="1" operator="equal">
      <formula>"Select from Drop Down List"</formula>
    </cfRule>
  </conditionalFormatting>
  <conditionalFormatting sqref="C3 C42:D42 E43 C44:D44 C45:E45 E46:E47 C46:D50">
    <cfRule type="cellIs" dxfId="93" priority="84" stopIfTrue="1" operator="equal">
      <formula>"Extremely Advantageous"</formula>
    </cfRule>
    <cfRule type="cellIs" dxfId="92" priority="85" stopIfTrue="1" operator="equal">
      <formula>"Highly Advantageous"</formula>
    </cfRule>
    <cfRule type="cellIs" dxfId="91" priority="86" operator="equal">
      <formula>"Advantageous"</formula>
    </cfRule>
  </conditionalFormatting>
  <conditionalFormatting sqref="C3 E14:E16 C20:C42 E21:E41 D22:D42">
    <cfRule type="cellIs" dxfId="90" priority="89" stopIfTrue="1" operator="equal">
      <formula>"High"</formula>
    </cfRule>
    <cfRule type="cellIs" dxfId="89" priority="88" stopIfTrue="1" operator="equal">
      <formula>"Exception"</formula>
    </cfRule>
  </conditionalFormatting>
  <conditionalFormatting sqref="C4:C7">
    <cfRule type="cellIs" dxfId="88" priority="55" stopIfTrue="1" operator="equal">
      <formula>"Select from Drop Down List"</formula>
    </cfRule>
    <cfRule type="cellIs" dxfId="87" priority="56" stopIfTrue="1" operator="equal">
      <formula>"Exception"</formula>
    </cfRule>
    <cfRule type="cellIs" dxfId="86" priority="57" stopIfTrue="1" operator="equal">
      <formula>"High"</formula>
    </cfRule>
  </conditionalFormatting>
  <conditionalFormatting sqref="C11:C16">
    <cfRule type="cellIs" dxfId="85" priority="49" stopIfTrue="1" operator="equal">
      <formula>"High"</formula>
    </cfRule>
    <cfRule type="cellIs" dxfId="84" priority="48" stopIfTrue="1" operator="equal">
      <formula>"Exception"</formula>
    </cfRule>
    <cfRule type="cellIs" dxfId="83" priority="47" stopIfTrue="1" operator="equal">
      <formula>"Select from Drop Down List"</formula>
    </cfRule>
  </conditionalFormatting>
  <conditionalFormatting sqref="C29">
    <cfRule type="cellIs" dxfId="82" priority="14" stopIfTrue="1" operator="equal">
      <formula>"Select from Drop Down List"</formula>
    </cfRule>
    <cfRule type="cellIs" dxfId="81" priority="15" stopIfTrue="1" operator="equal">
      <formula>"Exception"</formula>
    </cfRule>
    <cfRule type="cellIs" dxfId="80" priority="16" stopIfTrue="1" operator="equal">
      <formula>"High"</formula>
    </cfRule>
  </conditionalFormatting>
  <conditionalFormatting sqref="C44:C50">
    <cfRule type="cellIs" dxfId="79" priority="17" stopIfTrue="1" operator="equal">
      <formula>"Select from Drop Down List"</formula>
    </cfRule>
    <cfRule type="cellIs" dxfId="78" priority="18" stopIfTrue="1" operator="equal">
      <formula>"Exception"</formula>
    </cfRule>
    <cfRule type="cellIs" dxfId="77" priority="19" stopIfTrue="1" operator="equal">
      <formula>"High"</formula>
    </cfRule>
  </conditionalFormatting>
  <conditionalFormatting sqref="C44:D44 C45:E45 C46:D50 C3 C42:D42 E43 E46:E47">
    <cfRule type="cellIs" dxfId="76" priority="82" operator="equal">
      <formula>"Not Needed"</formula>
    </cfRule>
    <cfRule type="cellIs" dxfId="75" priority="83" operator="equal">
      <formula>"Minimal"</formula>
    </cfRule>
  </conditionalFormatting>
  <conditionalFormatting sqref="C4:E7">
    <cfRule type="cellIs" dxfId="74" priority="53" stopIfTrue="1" operator="equal">
      <formula>"Highly Advantageous"</formula>
    </cfRule>
    <cfRule type="cellIs" dxfId="73" priority="52" stopIfTrue="1" operator="equal">
      <formula>"Extremely Advantageous"</formula>
    </cfRule>
    <cfRule type="cellIs" dxfId="72" priority="51" operator="equal">
      <formula>"Minimal"</formula>
    </cfRule>
    <cfRule type="cellIs" dxfId="71" priority="50" operator="equal">
      <formula>"Not Needed"</formula>
    </cfRule>
    <cfRule type="cellIs" dxfId="70" priority="54" operator="equal">
      <formula>"Advantageous"</formula>
    </cfRule>
  </conditionalFormatting>
  <conditionalFormatting sqref="C11:E41">
    <cfRule type="cellIs" dxfId="69" priority="29" operator="equal">
      <formula>"Not Needed"</formula>
    </cfRule>
    <cfRule type="cellIs" dxfId="68" priority="30" operator="equal">
      <formula>"Minimal"</formula>
    </cfRule>
    <cfRule type="cellIs" dxfId="67" priority="31" stopIfTrue="1" operator="equal">
      <formula>"Extremely Advantageous"</formula>
    </cfRule>
    <cfRule type="cellIs" dxfId="66" priority="32" stopIfTrue="1" operator="equal">
      <formula>"Highly Advantageous"</formula>
    </cfRule>
    <cfRule type="cellIs" dxfId="65" priority="33" operator="equal">
      <formula>"Advantageous"</formula>
    </cfRule>
  </conditionalFormatting>
  <conditionalFormatting sqref="C17:E19">
    <cfRule type="cellIs" dxfId="64" priority="36" stopIfTrue="1" operator="equal">
      <formula>"High"</formula>
    </cfRule>
    <cfRule type="cellIs" dxfId="63" priority="34" stopIfTrue="1" operator="equal">
      <formula>"Select from Drop Down List"</formula>
    </cfRule>
    <cfRule type="cellIs" dxfId="62" priority="35" stopIfTrue="1" operator="equal">
      <formula>"Exception"</formula>
    </cfRule>
  </conditionalFormatting>
  <conditionalFormatting sqref="C29:E31">
    <cfRule type="cellIs" dxfId="61" priority="4" stopIfTrue="1" operator="equal">
      <formula>"Highly Advantageous"</formula>
    </cfRule>
    <cfRule type="cellIs" dxfId="60" priority="3" stopIfTrue="1" operator="equal">
      <formula>"Extremely Advantageous"</formula>
    </cfRule>
    <cfRule type="cellIs" dxfId="59" priority="2" operator="equal">
      <formula>"Minimal"</formula>
    </cfRule>
    <cfRule type="cellIs" dxfId="58" priority="5" operator="equal">
      <formula>"Advantageous"</formula>
    </cfRule>
    <cfRule type="cellIs" dxfId="57" priority="1" operator="equal">
      <formula>"Not Needed"</formula>
    </cfRule>
  </conditionalFormatting>
  <conditionalFormatting sqref="C30:E31">
    <cfRule type="cellIs" dxfId="56" priority="8" stopIfTrue="1" operator="equal">
      <formula>"High"</formula>
    </cfRule>
    <cfRule type="cellIs" dxfId="55" priority="7" stopIfTrue="1" operator="equal">
      <formula>"Exception"</formula>
    </cfRule>
    <cfRule type="cellIs" dxfId="54" priority="6" stopIfTrue="1" operator="equal">
      <formula>"Select from Drop Down List"</formula>
    </cfRule>
  </conditionalFormatting>
  <dataValidations count="1">
    <dataValidation type="list" allowBlank="1" showInputMessage="1" showErrorMessage="1" prompt="Invalid specification type - Please enter a Specification type from the drop-down list." sqref="C3:C7 C11:C42 C44:C50" xr:uid="{F1B79A52-32D1-4F00-B965-4662E2E5FA9C}">
      <formula1>"High,Medium,Low"</formula1>
    </dataValidation>
  </dataValidation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82F329A-A970-4C67-9502-F9FA238C0AF2}">
  <sheetPr codeName="Sheet7">
    <pageSetUpPr fitToPage="1"/>
  </sheetPr>
  <dimension ref="A1:Z7"/>
  <sheetViews>
    <sheetView zoomScale="80" zoomScaleNormal="80" workbookViewId="0">
      <selection activeCell="K1" sqref="K1:Z1048576"/>
    </sheetView>
  </sheetViews>
  <sheetFormatPr defaultColWidth="9.140625" defaultRowHeight="15" x14ac:dyDescent="0.25"/>
  <cols>
    <col min="1" max="1" width="10.7109375" style="2" customWidth="1"/>
    <col min="2" max="2" width="18.7109375" style="2" customWidth="1"/>
    <col min="3" max="3" width="18" style="3" customWidth="1"/>
    <col min="4" max="4" width="18" style="41" hidden="1" customWidth="1"/>
    <col min="5" max="5" width="18" style="3" hidden="1" customWidth="1"/>
    <col min="6" max="6" width="65.7109375" style="4" customWidth="1"/>
    <col min="7" max="7" width="65.7109375" style="5" customWidth="1"/>
    <col min="8" max="8" width="30.42578125" style="5" customWidth="1"/>
    <col min="9" max="10" width="30.7109375" style="6" customWidth="1"/>
    <col min="11" max="11" width="10.7109375" hidden="1" customWidth="1"/>
    <col min="12" max="13" width="10" style="30" hidden="1" customWidth="1"/>
    <col min="14" max="25" width="8.7109375" style="30" hidden="1" customWidth="1"/>
    <col min="26" max="26" width="60.7109375" style="30" hidden="1" customWidth="1"/>
    <col min="27" max="16384" width="9.140625" style="17"/>
  </cols>
  <sheetData>
    <row r="1" spans="1:26" s="1" customFormat="1" ht="105" customHeight="1" thickBot="1" x14ac:dyDescent="0.3">
      <c r="A1" s="7" t="s">
        <v>18</v>
      </c>
      <c r="B1" s="7" t="s">
        <v>19</v>
      </c>
      <c r="C1" s="7" t="s">
        <v>20</v>
      </c>
      <c r="D1" s="37" t="s">
        <v>21</v>
      </c>
      <c r="E1" s="7" t="s">
        <v>22</v>
      </c>
      <c r="F1" s="7" t="s">
        <v>23</v>
      </c>
      <c r="G1" s="7" t="s">
        <v>24</v>
      </c>
      <c r="H1" s="7" t="s">
        <v>25</v>
      </c>
      <c r="I1" s="7" t="s">
        <v>26</v>
      </c>
      <c r="J1" s="7" t="s">
        <v>27</v>
      </c>
      <c r="K1" s="18" t="s">
        <v>28</v>
      </c>
      <c r="L1" s="18" t="s">
        <v>29</v>
      </c>
      <c r="M1" s="18" t="s">
        <v>30</v>
      </c>
      <c r="N1" s="18" t="s">
        <v>31</v>
      </c>
      <c r="O1" s="18" t="s">
        <v>32</v>
      </c>
      <c r="P1" s="18" t="s">
        <v>33</v>
      </c>
      <c r="Q1" s="19" t="s">
        <v>34</v>
      </c>
      <c r="R1" s="19" t="s">
        <v>35</v>
      </c>
      <c r="S1" s="19" t="s">
        <v>36</v>
      </c>
      <c r="T1" s="19" t="s">
        <v>37</v>
      </c>
      <c r="U1" s="19" t="s">
        <v>38</v>
      </c>
      <c r="V1" s="19" t="s">
        <v>39</v>
      </c>
      <c r="W1" s="20" t="s">
        <v>40</v>
      </c>
      <c r="X1" s="20" t="s">
        <v>564</v>
      </c>
      <c r="Y1" s="20" t="s">
        <v>565</v>
      </c>
      <c r="Z1" s="21" t="s">
        <v>41</v>
      </c>
    </row>
    <row r="2" spans="1:26" s="1" customFormat="1" ht="30" customHeight="1" thickBot="1" x14ac:dyDescent="0.3">
      <c r="A2" s="44"/>
      <c r="B2" s="14"/>
      <c r="C2" s="15"/>
      <c r="D2" s="38"/>
      <c r="E2" s="15"/>
      <c r="F2" s="34"/>
      <c r="G2" s="35"/>
      <c r="H2" s="181" t="s">
        <v>566</v>
      </c>
      <c r="I2" s="182"/>
      <c r="J2" s="183"/>
      <c r="K2" s="61">
        <v>0</v>
      </c>
      <c r="L2" s="62">
        <v>0</v>
      </c>
      <c r="M2" s="62">
        <v>0</v>
      </c>
      <c r="N2" s="62">
        <v>0</v>
      </c>
      <c r="O2" s="62">
        <v>0</v>
      </c>
      <c r="P2" s="62">
        <v>0</v>
      </c>
      <c r="Q2" s="62">
        <v>0</v>
      </c>
      <c r="R2" s="61">
        <v>0</v>
      </c>
      <c r="S2" s="61">
        <v>0</v>
      </c>
      <c r="T2" s="61" t="s">
        <v>45</v>
      </c>
      <c r="U2" s="22"/>
      <c r="V2" s="22"/>
      <c r="W2" s="23"/>
      <c r="X2" s="24">
        <v>0.3</v>
      </c>
      <c r="Y2" s="23"/>
      <c r="Z2" s="25"/>
    </row>
    <row r="3" spans="1:26" s="16" customFormat="1" ht="30" customHeight="1" x14ac:dyDescent="0.25">
      <c r="A3" s="8" t="s">
        <v>567</v>
      </c>
      <c r="B3" s="8"/>
      <c r="C3" s="8"/>
      <c r="D3" s="8"/>
      <c r="E3" s="8"/>
      <c r="F3" s="8"/>
      <c r="G3" s="8"/>
      <c r="H3" s="8"/>
      <c r="I3" s="8"/>
      <c r="J3" s="8"/>
      <c r="K3" s="9"/>
      <c r="L3" s="9"/>
      <c r="M3" s="9"/>
      <c r="N3" s="9"/>
      <c r="O3" s="9"/>
      <c r="P3" s="9"/>
      <c r="Q3" s="9"/>
      <c r="R3" s="9"/>
      <c r="S3" s="9"/>
      <c r="T3" s="9"/>
      <c r="U3" s="9"/>
      <c r="V3" s="9"/>
      <c r="W3" s="9"/>
      <c r="X3" s="9"/>
      <c r="Y3" s="9"/>
      <c r="Z3" s="9"/>
    </row>
    <row r="4" spans="1:26" s="16" customFormat="1" ht="63.75" customHeight="1" x14ac:dyDescent="0.2">
      <c r="A4" s="33" t="s">
        <v>568</v>
      </c>
      <c r="B4" s="81" t="s">
        <v>569</v>
      </c>
      <c r="C4" s="32" t="s">
        <v>123</v>
      </c>
      <c r="D4" s="40" t="s">
        <v>155</v>
      </c>
      <c r="E4" s="32"/>
      <c r="F4" s="72" t="s">
        <v>570</v>
      </c>
      <c r="G4" s="36"/>
      <c r="H4" s="13" t="s">
        <v>53</v>
      </c>
      <c r="I4" s="13" t="s">
        <v>53</v>
      </c>
      <c r="J4" s="13" t="s">
        <v>53</v>
      </c>
      <c r="K4" s="26">
        <f>COUNTIFS(C4:C4,"=High",H4:H4,"=YES-Fully meets")</f>
        <v>0</v>
      </c>
      <c r="L4" s="26">
        <f>COUNTIFS(C4:C4,"=High",H4:H4,"=YES-Partially meets")</f>
        <v>0</v>
      </c>
      <c r="M4" s="26">
        <f>COUNTIFS(C4:C4,"=High",H4:H4,"=NO-Does not meet")</f>
        <v>0</v>
      </c>
      <c r="N4" s="27">
        <f>COUNTIFS(C4:C4,"=Medium",H4:H4,"=YES-Fully meets")</f>
        <v>0</v>
      </c>
      <c r="O4" s="27">
        <f>COUNTIFS(C4:C4,"=Medium",H4:H4,"=YES-Partially meets")</f>
        <v>0</v>
      </c>
      <c r="P4" s="27">
        <f>COUNTIFS(C4:C4,"=Medium",H4:H4,"=NO-Does not meet")</f>
        <v>0</v>
      </c>
      <c r="Q4" s="27">
        <f>COUNTIFS(C4:C4,"=Low",H4:H4,"=YES-Fully meets")</f>
        <v>0</v>
      </c>
      <c r="R4" s="27">
        <f>COUNTIFS(C4:C4,"=Low",H4:H4,"=YES-Partially meets")</f>
        <v>0</v>
      </c>
      <c r="S4" s="27">
        <f>COUNTIFS(C4:C4,"=Low",H4:H4,"=NO-Does not meet")</f>
        <v>0</v>
      </c>
      <c r="T4" s="26">
        <f>+(K4*$K$2)+(L4*$L$2)+(M4*$M$2)+(N4*$N$2)+(O4*$O$2)+(P4*$P$2)+(Q4*$Q$2)+(R4*$R$2)+(S4*$S$2)</f>
        <v>0</v>
      </c>
      <c r="U4" s="26">
        <f t="shared" ref="U4:U6" si="0">IF($I4="Production",1,IF($I4="Development",0.25,0))</f>
        <v>0</v>
      </c>
      <c r="V4" s="26">
        <f t="shared" ref="V4" si="1">+T4*U4</f>
        <v>0</v>
      </c>
      <c r="W4" s="26">
        <f t="shared" ref="W4" si="2">IF(C4="High",5,IF(C4="Medium",2,0))</f>
        <v>0</v>
      </c>
      <c r="X4" s="28">
        <f t="shared" ref="X4" si="3">+V4*$X$2</f>
        <v>0</v>
      </c>
      <c r="Y4" s="26"/>
      <c r="Z4" s="43"/>
    </row>
    <row r="5" spans="1:26" s="16" customFormat="1" ht="71.25" customHeight="1" x14ac:dyDescent="0.2">
      <c r="A5" s="33" t="s">
        <v>571</v>
      </c>
      <c r="B5" s="81" t="s">
        <v>569</v>
      </c>
      <c r="C5" s="32" t="s">
        <v>123</v>
      </c>
      <c r="D5" s="40" t="s">
        <v>155</v>
      </c>
      <c r="E5" s="32"/>
      <c r="F5" s="72" t="s">
        <v>570</v>
      </c>
      <c r="G5" s="36"/>
      <c r="H5" s="13" t="s">
        <v>53</v>
      </c>
      <c r="I5" s="13" t="s">
        <v>53</v>
      </c>
      <c r="J5" s="13" t="s">
        <v>53</v>
      </c>
      <c r="K5" s="26">
        <f t="shared" ref="K5:K6" si="4">COUNTIFS(C5:C5,"=High",H5:H5,"=YES-Fully meets")</f>
        <v>0</v>
      </c>
      <c r="L5" s="26">
        <f t="shared" ref="L5:L6" si="5">COUNTIFS(C5:C5,"=High",H5:H5,"=YES-Partially meets")</f>
        <v>0</v>
      </c>
      <c r="M5" s="26">
        <f t="shared" ref="M5:M6" si="6">COUNTIFS(C5:C5,"=High",H5:H5,"=NO-Does not meet")</f>
        <v>0</v>
      </c>
      <c r="N5" s="27">
        <f t="shared" ref="N5:N6" si="7">COUNTIFS(C5:C5,"=Medium",H5:H5,"=YES-Fully meets")</f>
        <v>0</v>
      </c>
      <c r="O5" s="27">
        <f t="shared" ref="O5:O6" si="8">COUNTIFS(C5:C5,"=Medium",H5:H5,"=YES-Partially meets")</f>
        <v>0</v>
      </c>
      <c r="P5" s="27">
        <f t="shared" ref="P5:P6" si="9">COUNTIFS(C5:C5,"=Medium",H5:H5,"=NO-Does not meet")</f>
        <v>0</v>
      </c>
      <c r="Q5" s="27">
        <f t="shared" ref="Q5:Q6" si="10">COUNTIFS(C5:C5,"=Low",H5:H5,"=YES-Fully meets")</f>
        <v>0</v>
      </c>
      <c r="R5" s="27">
        <f t="shared" ref="R5:R6" si="11">COUNTIFS(C5:C5,"=Low",H5:H5,"=YES-Partially meets")</f>
        <v>0</v>
      </c>
      <c r="S5" s="27">
        <f t="shared" ref="S5:S6" si="12">COUNTIFS(C5:C5,"=Low",H5:H5,"=NO-Does not meet")</f>
        <v>0</v>
      </c>
      <c r="T5" s="26">
        <f>+(K5*$K$2)+(L5*$L$2)+(M5*$M$2)+(N5*$N$2)+(O5*$O$2)+(P5*$P$2)+(Q5*$Q$2)+(R5*$R$2)+(S5*$S$2)</f>
        <v>0</v>
      </c>
      <c r="U5" s="26">
        <f t="shared" si="0"/>
        <v>0</v>
      </c>
      <c r="V5" s="26">
        <f t="shared" ref="V5:V6" si="13">+T5*U5</f>
        <v>0</v>
      </c>
      <c r="W5" s="26">
        <f t="shared" ref="W5:W6" si="14">IF(C5="High",5,IF(C5="Medium",2,0))</f>
        <v>0</v>
      </c>
      <c r="X5" s="28">
        <f t="shared" ref="X5:X6" si="15">+V5*$X$2</f>
        <v>0</v>
      </c>
      <c r="Y5" s="26"/>
      <c r="Z5" s="29"/>
    </row>
    <row r="6" spans="1:26" s="16" customFormat="1" ht="56.25" customHeight="1" x14ac:dyDescent="0.2">
      <c r="A6" s="33" t="s">
        <v>572</v>
      </c>
      <c r="B6" s="81" t="s">
        <v>569</v>
      </c>
      <c r="C6" s="32" t="s">
        <v>123</v>
      </c>
      <c r="D6" s="40" t="s">
        <v>155</v>
      </c>
      <c r="E6" s="32"/>
      <c r="F6" s="72" t="s">
        <v>570</v>
      </c>
      <c r="G6" s="36"/>
      <c r="H6" s="13" t="s">
        <v>53</v>
      </c>
      <c r="I6" s="13" t="s">
        <v>53</v>
      </c>
      <c r="J6" s="13" t="s">
        <v>53</v>
      </c>
      <c r="K6" s="26">
        <f t="shared" si="4"/>
        <v>0</v>
      </c>
      <c r="L6" s="26">
        <f t="shared" si="5"/>
        <v>0</v>
      </c>
      <c r="M6" s="26">
        <f t="shared" si="6"/>
        <v>0</v>
      </c>
      <c r="N6" s="27">
        <f t="shared" si="7"/>
        <v>0</v>
      </c>
      <c r="O6" s="27">
        <f t="shared" si="8"/>
        <v>0</v>
      </c>
      <c r="P6" s="27">
        <f t="shared" si="9"/>
        <v>0</v>
      </c>
      <c r="Q6" s="27">
        <f t="shared" si="10"/>
        <v>0</v>
      </c>
      <c r="R6" s="27">
        <f t="shared" si="11"/>
        <v>0</v>
      </c>
      <c r="S6" s="27">
        <f t="shared" si="12"/>
        <v>0</v>
      </c>
      <c r="T6" s="26">
        <f>+(K6*$K$2)+(L6*$L$2)+(M6*$M$2)+(N6*$N$2)+(O6*$O$2)+(P6*$P$2)+(Q6*$Q$2)+(R6*$R$2)+(S6*$S$2)</f>
        <v>0</v>
      </c>
      <c r="U6" s="26">
        <f t="shared" si="0"/>
        <v>0</v>
      </c>
      <c r="V6" s="26">
        <f t="shared" si="13"/>
        <v>0</v>
      </c>
      <c r="W6" s="26">
        <f t="shared" si="14"/>
        <v>0</v>
      </c>
      <c r="X6" s="28">
        <f t="shared" si="15"/>
        <v>0</v>
      </c>
      <c r="Y6" s="26"/>
      <c r="Z6" s="29"/>
    </row>
    <row r="7" spans="1:26" ht="18.75" x14ac:dyDescent="0.3">
      <c r="A7" s="73" t="s">
        <v>203</v>
      </c>
      <c r="B7" s="73"/>
      <c r="C7" s="74"/>
      <c r="D7" s="75"/>
      <c r="E7" s="74"/>
      <c r="F7" s="76"/>
      <c r="G7" s="77"/>
      <c r="H7" s="77"/>
      <c r="I7" s="78"/>
      <c r="J7" s="78"/>
      <c r="K7" s="79">
        <f t="shared" ref="K7:W7" si="16">SUM(K3:K6)</f>
        <v>0</v>
      </c>
      <c r="L7" s="79">
        <f t="shared" si="16"/>
        <v>0</v>
      </c>
      <c r="M7" s="79">
        <f t="shared" si="16"/>
        <v>0</v>
      </c>
      <c r="N7" s="79">
        <f t="shared" si="16"/>
        <v>0</v>
      </c>
      <c r="O7" s="79">
        <f t="shared" si="16"/>
        <v>0</v>
      </c>
      <c r="P7" s="79">
        <f t="shared" si="16"/>
        <v>0</v>
      </c>
      <c r="Q7" s="79">
        <f t="shared" si="16"/>
        <v>0</v>
      </c>
      <c r="R7" s="79">
        <f t="shared" si="16"/>
        <v>0</v>
      </c>
      <c r="S7" s="79">
        <f t="shared" si="16"/>
        <v>0</v>
      </c>
      <c r="T7" s="79">
        <f t="shared" si="16"/>
        <v>0</v>
      </c>
      <c r="U7" s="79">
        <f t="shared" si="16"/>
        <v>0</v>
      </c>
      <c r="V7" s="79">
        <f t="shared" si="16"/>
        <v>0</v>
      </c>
      <c r="W7" s="79">
        <f t="shared" si="16"/>
        <v>0</v>
      </c>
      <c r="X7" s="79"/>
      <c r="Z7" s="79"/>
    </row>
  </sheetData>
  <sheetProtection algorithmName="SHA-512" hashValue="UGrjpng46QLTzsKKn40GG+VEmWhb9mkjqpKmCZz4arKp+0vq+02USBryl71NiDHDKijruuBXYmQ38TxzaegLTA==" saltValue="+209cumLQ9OQqd7mGeCmUA==" spinCount="100000" sheet="1" objects="1" scenarios="1" selectLockedCells="1" selectUnlockedCells="1"/>
  <mergeCells count="1">
    <mergeCell ref="H2:J2"/>
  </mergeCells>
  <phoneticPr fontId="36" type="noConversion"/>
  <conditionalFormatting sqref="C1:E2">
    <cfRule type="cellIs" dxfId="53" priority="38" operator="equal">
      <formula>"Advantageous"</formula>
    </cfRule>
    <cfRule type="cellIs" dxfId="52" priority="39" operator="equal">
      <formula>"Not Needed"</formula>
    </cfRule>
    <cfRule type="cellIs" dxfId="51" priority="40" operator="equal">
      <formula>"Minimal"</formula>
    </cfRule>
    <cfRule type="cellIs" dxfId="50" priority="41" stopIfTrue="1" operator="equal">
      <formula>"Extremely Advantageous"</formula>
    </cfRule>
    <cfRule type="cellIs" dxfId="49" priority="42" stopIfTrue="1" operator="equal">
      <formula>"Highly Advantageous"</formula>
    </cfRule>
  </conditionalFormatting>
  <conditionalFormatting sqref="C4:E6">
    <cfRule type="cellIs" dxfId="48" priority="256" stopIfTrue="1" operator="equal">
      <formula>"Exception"</formula>
    </cfRule>
    <cfRule type="cellIs" dxfId="47" priority="260" operator="equal">
      <formula>"Minimal"</formula>
    </cfRule>
    <cfRule type="cellIs" dxfId="46" priority="259" operator="equal">
      <formula>"Not Needed"</formula>
    </cfRule>
    <cfRule type="cellIs" dxfId="45" priority="258" operator="equal">
      <formula>"Advantageous"</formula>
    </cfRule>
    <cfRule type="cellIs" dxfId="44" priority="257" stopIfTrue="1" operator="equal">
      <formula>"Select from Drop Down List"</formula>
    </cfRule>
    <cfRule type="cellIs" dxfId="43" priority="255" stopIfTrue="1" operator="equal">
      <formula>"High"</formula>
    </cfRule>
    <cfRule type="cellIs" dxfId="42" priority="261" stopIfTrue="1" operator="equal">
      <formula>"Extremely Advantageous"</formula>
    </cfRule>
    <cfRule type="cellIs" dxfId="41" priority="262" stopIfTrue="1" operator="equal">
      <formula>"Highly Advantageous"</formula>
    </cfRule>
  </conditionalFormatting>
  <conditionalFormatting sqref="C5:E6">
    <cfRule type="cellIs" dxfId="40" priority="153" stopIfTrue="1" operator="equal">
      <formula>"Select from Drop Down List"</formula>
    </cfRule>
    <cfRule type="cellIs" dxfId="39" priority="154" operator="equal">
      <formula>"Advantageous"</formula>
    </cfRule>
    <cfRule type="cellIs" dxfId="38" priority="155" operator="equal">
      <formula>"Not Needed"</formula>
    </cfRule>
    <cfRule type="cellIs" dxfId="37" priority="156" operator="equal">
      <formula>"Minimal"</formula>
    </cfRule>
    <cfRule type="cellIs" dxfId="36" priority="157" stopIfTrue="1" operator="equal">
      <formula>"Extremely Advantageous"</formula>
    </cfRule>
    <cfRule type="cellIs" dxfId="35" priority="158" stopIfTrue="1" operator="equal">
      <formula>"Highly Advantageous"</formula>
    </cfRule>
    <cfRule type="cellIs" dxfId="34" priority="151" stopIfTrue="1" operator="equal">
      <formula>"High"</formula>
    </cfRule>
    <cfRule type="cellIs" dxfId="33" priority="152" stopIfTrue="1" operator="equal">
      <formula>"Exception"</formula>
    </cfRule>
  </conditionalFormatting>
  <conditionalFormatting sqref="C7:E7">
    <cfRule type="cellIs" dxfId="32" priority="4" stopIfTrue="1" operator="equal">
      <formula>"Extremely Advantageous"</formula>
    </cfRule>
    <cfRule type="cellIs" dxfId="31" priority="5" stopIfTrue="1" operator="equal">
      <formula>"Highly Advantageous"</formula>
    </cfRule>
  </conditionalFormatting>
  <conditionalFormatting sqref="C7:E1048576">
    <cfRule type="cellIs" dxfId="30" priority="3" operator="equal">
      <formula>"Minimal"</formula>
    </cfRule>
    <cfRule type="cellIs" dxfId="29" priority="2" operator="equal">
      <formula>"Not Needed"</formula>
    </cfRule>
    <cfRule type="cellIs" dxfId="28" priority="6" operator="equal">
      <formula>"Advantageous"</formula>
    </cfRule>
  </conditionalFormatting>
  <conditionalFormatting sqref="C8:E1048576">
    <cfRule type="cellIs" dxfId="27" priority="464" stopIfTrue="1" operator="equal">
      <formula>"Extremely Advantageous"</formula>
    </cfRule>
    <cfRule type="cellIs" dxfId="26" priority="465" stopIfTrue="1" operator="equal">
      <formula>"Highly Advantageous"</formula>
    </cfRule>
  </conditionalFormatting>
  <conditionalFormatting sqref="G4:G6">
    <cfRule type="expression" dxfId="25" priority="433" stopIfTrue="1">
      <formula>#REF!="YES-partially meets"</formula>
    </cfRule>
  </conditionalFormatting>
  <conditionalFormatting sqref="H64400:H64822">
    <cfRule type="cellIs" dxfId="24" priority="495" stopIfTrue="1" operator="equal">
      <formula>"Y"</formula>
    </cfRule>
  </conditionalFormatting>
  <conditionalFormatting sqref="H1:J1">
    <cfRule type="cellIs" dxfId="23" priority="479" stopIfTrue="1" operator="equal">
      <formula>"Select from Drop Down List"</formula>
    </cfRule>
  </conditionalFormatting>
  <conditionalFormatting sqref="H4:J6">
    <cfRule type="cellIs" dxfId="22" priority="432" stopIfTrue="1" operator="equal">
      <formula>"Select from Drop Down List"</formula>
    </cfRule>
    <cfRule type="cellIs" dxfId="21" priority="492" stopIfTrue="1" operator="equal">
      <formula>"Exception"</formula>
    </cfRule>
    <cfRule type="cellIs" dxfId="20" priority="493" stopIfTrue="1" operator="equal">
      <formula>"Select from Drop Down List"</formula>
    </cfRule>
  </conditionalFormatting>
  <conditionalFormatting sqref="H6:J6">
    <cfRule type="cellIs" dxfId="19" priority="430" stopIfTrue="1" operator="equal">
      <formula>"Select from Drop Down List"</formula>
    </cfRule>
    <cfRule type="cellIs" dxfId="18" priority="431" stopIfTrue="1" operator="equal">
      <formula>"Exception"</formula>
    </cfRule>
  </conditionalFormatting>
  <conditionalFormatting sqref="I7:J64399">
    <cfRule type="cellIs" dxfId="17" priority="1" stopIfTrue="1" operator="equal">
      <formula>"Select from Drop Down List"</formula>
    </cfRule>
  </conditionalFormatting>
  <conditionalFormatting sqref="K64400:K1048576">
    <cfRule type="cellIs" dxfId="16" priority="481" stopIfTrue="1" operator="equal">
      <formula>"Select from Drop Down List"</formula>
    </cfRule>
  </conditionalFormatting>
  <conditionalFormatting sqref="K3:Z3">
    <cfRule type="cellIs" dxfId="15" priority="453" stopIfTrue="1" operator="equal">
      <formula>"Select from Drop Down List"</formula>
    </cfRule>
  </conditionalFormatting>
  <dataValidations disablePrompts="1" count="6">
    <dataValidation type="list" allowBlank="1" showInputMessage="1" showErrorMessage="1" sqref="H4:H6" xr:uid="{9B151033-7865-4C16-993C-C90B5107F96D}">
      <formula1>"Select from drop down list, YES-Fully meets, YES-Partially meets, NO-Does not meet"</formula1>
    </dataValidation>
    <dataValidation type="list" allowBlank="1" showInputMessage="1" showErrorMessage="1" sqref="I4:I6" xr:uid="{9689C149-D91C-4867-BF92-B3AF7696033E}">
      <formula1>"Select from drop down list, Production, Development, Roadmap, Not in any environment"</formula1>
    </dataValidation>
    <dataValidation type="list" allowBlank="1" showInputMessage="1" showErrorMessage="1" errorTitle="Invalid specification type" error="Please enter a Specification type from the drop-down list." sqref="C4:C6" xr:uid="{64EA092F-13F2-423D-993A-BEFF5936FC4A}">
      <formula1>"High, Medium, Low"</formula1>
    </dataValidation>
    <dataValidation allowBlank="1" showInputMessage="1" showErrorMessage="1" errorTitle="Invalid specification type" error="Please enter a Specification type from the drop-down list." sqref="E4:E6 D1 D3:D1048576" xr:uid="{6C9CA6F7-C9E2-4B01-8847-600B98CBA65C}"/>
    <dataValidation type="list" allowBlank="1" showInputMessage="1" showErrorMessage="1" sqref="J4:J6" xr:uid="{C9D492A7-B28E-451A-B96E-E6BD1E71A2B9}">
      <formula1>"Select from drop down list, Base Pkg, Addl Module, 3rd Party, Configuration, Customization"</formula1>
    </dataValidation>
    <dataValidation type="list" allowBlank="1" showInputMessage="1" showErrorMessage="1" errorTitle="Invalid specification type" error="Please enter a Specification type from the drop-down list." sqref="D2" xr:uid="{3B019741-7320-4840-B2F5-A620AC5EBDFE}">
      <formula1>"Cloud, On-premise, Hybrid"</formula1>
    </dataValidation>
  </dataValidations>
  <pageMargins left="0.7" right="0.7" top="0.75" bottom="0.75" header="0.3" footer="0.3"/>
  <pageSetup scale="45" fitToHeight="0" orientation="landscape" r:id="rId1"/>
  <headerFooter>
    <oddHeader>&amp;L&amp;F&amp;R&amp;A</oddHeader>
    <oddFooter>&amp;L&amp;D&amp;C&amp;A&amp;RPage &amp;P</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83D14D9-F0DF-43C0-BAC2-1A545FFE0BE5}">
  <sheetPr codeName="Sheet8">
    <pageSetUpPr fitToPage="1"/>
  </sheetPr>
  <dimension ref="A1:P32"/>
  <sheetViews>
    <sheetView zoomScale="90" zoomScaleNormal="90" workbookViewId="0">
      <selection activeCell="G7" sqref="G7"/>
    </sheetView>
  </sheetViews>
  <sheetFormatPr defaultRowHeight="15" x14ac:dyDescent="0.25"/>
  <cols>
    <col min="1" max="1" width="32.5703125" customWidth="1"/>
    <col min="2" max="13" width="14.7109375" customWidth="1"/>
    <col min="16" max="16" width="15.42578125" customWidth="1"/>
  </cols>
  <sheetData>
    <row r="1" spans="1:16" ht="19.5" thickBot="1" x14ac:dyDescent="0.35">
      <c r="A1" s="45" t="s">
        <v>573</v>
      </c>
      <c r="B1" s="46"/>
      <c r="C1" s="46"/>
      <c r="D1" s="46"/>
      <c r="E1" s="46"/>
      <c r="F1" s="46"/>
      <c r="G1" s="47"/>
      <c r="H1" s="47"/>
      <c r="I1" s="47"/>
      <c r="J1" s="191" t="s">
        <v>574</v>
      </c>
      <c r="K1" s="192"/>
      <c r="L1" s="192"/>
      <c r="M1" s="193"/>
      <c r="O1" s="139" t="s">
        <v>575</v>
      </c>
      <c r="P1" s="139" t="s">
        <v>576</v>
      </c>
    </row>
    <row r="2" spans="1:16" ht="15.75" thickBot="1" x14ac:dyDescent="0.3">
      <c r="A2" s="48" t="s">
        <v>577</v>
      </c>
      <c r="B2" s="71" t="s">
        <v>578</v>
      </c>
      <c r="C2" s="49"/>
      <c r="D2" s="49"/>
      <c r="E2" s="49"/>
      <c r="F2" s="49"/>
      <c r="G2" s="50"/>
      <c r="H2" s="50"/>
      <c r="I2" s="50"/>
      <c r="J2" s="49"/>
      <c r="K2" s="49"/>
      <c r="L2" s="49"/>
      <c r="M2" s="51"/>
      <c r="O2" s="138"/>
      <c r="P2" s="138"/>
    </row>
    <row r="3" spans="1:16" ht="15.75" thickBot="1" x14ac:dyDescent="0.3">
      <c r="A3" s="48" t="s">
        <v>579</v>
      </c>
      <c r="B3" s="85">
        <v>25</v>
      </c>
      <c r="C3" s="49"/>
      <c r="D3" s="49"/>
      <c r="E3" s="49"/>
      <c r="F3" s="49"/>
      <c r="G3" s="50"/>
      <c r="H3" s="50"/>
      <c r="I3" s="50"/>
      <c r="J3" s="49"/>
      <c r="K3" s="49"/>
      <c r="L3" s="49"/>
      <c r="M3" s="51"/>
      <c r="O3" s="138"/>
      <c r="P3" s="138"/>
    </row>
    <row r="4" spans="1:16" ht="15.75" x14ac:dyDescent="0.25">
      <c r="A4" s="52" t="s">
        <v>580</v>
      </c>
      <c r="B4" s="184" t="s">
        <v>581</v>
      </c>
      <c r="C4" s="185"/>
      <c r="D4" s="185"/>
      <c r="E4" s="186"/>
      <c r="F4" s="187" t="s">
        <v>582</v>
      </c>
      <c r="G4" s="188"/>
      <c r="H4" s="188"/>
      <c r="I4" s="189"/>
      <c r="J4" s="187" t="s">
        <v>583</v>
      </c>
      <c r="K4" s="188"/>
      <c r="L4" s="188"/>
      <c r="M4" s="190"/>
      <c r="O4" s="138"/>
      <c r="P4" s="138"/>
    </row>
    <row r="5" spans="1:16" ht="15.75" thickBot="1" x14ac:dyDescent="0.3">
      <c r="A5" s="53"/>
      <c r="B5" s="148" t="s">
        <v>584</v>
      </c>
      <c r="C5" s="149" t="s">
        <v>585</v>
      </c>
      <c r="D5" s="149" t="s">
        <v>586</v>
      </c>
      <c r="E5" s="150" t="s">
        <v>587</v>
      </c>
      <c r="F5" s="54" t="s">
        <v>584</v>
      </c>
      <c r="G5" s="55" t="s">
        <v>585</v>
      </c>
      <c r="H5" s="55" t="s">
        <v>586</v>
      </c>
      <c r="I5" s="56" t="s">
        <v>588</v>
      </c>
      <c r="J5" s="54" t="s">
        <v>584</v>
      </c>
      <c r="K5" s="55" t="s">
        <v>585</v>
      </c>
      <c r="L5" s="55" t="s">
        <v>586</v>
      </c>
      <c r="M5" s="60" t="s">
        <v>588</v>
      </c>
      <c r="O5" s="138"/>
      <c r="P5" s="138"/>
    </row>
    <row r="6" spans="1:16" ht="15.75" thickBot="1" x14ac:dyDescent="0.3">
      <c r="A6" s="53"/>
      <c r="B6" s="86">
        <v>5</v>
      </c>
      <c r="C6" s="87">
        <v>3</v>
      </c>
      <c r="D6" s="87">
        <v>1</v>
      </c>
      <c r="E6" s="87">
        <f>MAX(B6:D6)</f>
        <v>5</v>
      </c>
      <c r="F6" s="151"/>
      <c r="G6" s="69"/>
      <c r="H6" s="69"/>
      <c r="I6" s="70"/>
      <c r="J6" s="54"/>
      <c r="K6" s="55"/>
      <c r="L6" s="55"/>
      <c r="M6" s="60"/>
      <c r="O6" s="138"/>
      <c r="P6" s="138"/>
    </row>
    <row r="7" spans="1:16" x14ac:dyDescent="0.25">
      <c r="A7" s="89" t="s">
        <v>589</v>
      </c>
      <c r="B7" s="57">
        <f>COUNTIF('IT Tech Functional Reqs'!$C$4:$C$52,"High")*$B$6</f>
        <v>155</v>
      </c>
      <c r="C7" s="58">
        <f>COUNTIF('IT Tech Functional Reqs'!$C$4:$C$52,"Medium")*$C$6</f>
        <v>51</v>
      </c>
      <c r="D7" s="58">
        <f>COUNTIF('IT Tech Functional Reqs'!$C$4:$C$52,"Low")*$D$6</f>
        <v>1</v>
      </c>
      <c r="E7" s="59">
        <f t="shared" ref="E7:E9" si="0">SUM(B7:D7)</f>
        <v>207</v>
      </c>
      <c r="F7" s="57">
        <f>(SUMIF('IT Tech Functional Reqs'!$C$4:$C$52,"High",'IT Tech Functional Reqs'!$V$4:$V$52))</f>
        <v>0</v>
      </c>
      <c r="G7" s="58">
        <f>(SUMIF('IT Tech Functional Reqs'!$C$4:$C$52,"Medium",'IT Tech Functional Reqs'!$V$4:$V$52))</f>
        <v>0</v>
      </c>
      <c r="H7" s="58">
        <f>(SUMIF('IT Tech Functional Reqs'!$C$4:$C$52,"Low",'IT Tech Functional Reqs'!$V$4:$V$52))</f>
        <v>0</v>
      </c>
      <c r="I7" s="59">
        <f t="shared" ref="I7:I9" si="1">SUM(F7:H7)</f>
        <v>0</v>
      </c>
      <c r="J7" s="57">
        <f t="shared" ref="J7:L9" si="2">IF(F7&gt;0,F7*($B$3/$E$10),0)</f>
        <v>0</v>
      </c>
      <c r="K7" s="58">
        <f t="shared" si="2"/>
        <v>0</v>
      </c>
      <c r="L7" s="58">
        <f t="shared" si="2"/>
        <v>0</v>
      </c>
      <c r="M7" s="68">
        <f>SUM(J7:L7)</f>
        <v>0</v>
      </c>
      <c r="O7" s="140">
        <v>52</v>
      </c>
      <c r="P7" s="141" t="s">
        <v>590</v>
      </c>
    </row>
    <row r="8" spans="1:16" x14ac:dyDescent="0.25">
      <c r="A8" s="89" t="s">
        <v>591</v>
      </c>
      <c r="B8" s="57">
        <f>COUNTIF('Bus Functional Reqs'!$C$4:$C$85,"High")*$B$6</f>
        <v>315</v>
      </c>
      <c r="C8" s="58">
        <f>COUNTIF('Bus Functional Reqs'!$C$4:$C$85,"Medium")*$C$6</f>
        <v>45</v>
      </c>
      <c r="D8" s="58">
        <f>COUNTIF('Bus Functional Reqs'!$C$4:$C$85,"Low")*$D$6</f>
        <v>4</v>
      </c>
      <c r="E8" s="59">
        <f t="shared" si="0"/>
        <v>364</v>
      </c>
      <c r="F8" s="57">
        <f>SUMIF('Bus Functional Reqs'!$C$4:$C$85,"High",'Bus Functional Reqs'!$V$4:$V$85)</f>
        <v>0</v>
      </c>
      <c r="G8" s="58">
        <f>SUMIF('Bus Functional Reqs'!$C$4:$C$85,"Medium",'Bus Functional Reqs'!$V$4:$V$85)</f>
        <v>0</v>
      </c>
      <c r="H8" s="58">
        <f>SUMIF('Bus Functional Reqs'!$C$4:$C$85,"Low",'Bus Functional Reqs'!$V$4:$V$85)</f>
        <v>0</v>
      </c>
      <c r="I8" s="59">
        <f t="shared" si="1"/>
        <v>0</v>
      </c>
      <c r="J8" s="57">
        <f t="shared" si="2"/>
        <v>0</v>
      </c>
      <c r="K8" s="58">
        <f t="shared" si="2"/>
        <v>0</v>
      </c>
      <c r="L8" s="58">
        <f t="shared" si="2"/>
        <v>0</v>
      </c>
      <c r="M8" s="68">
        <f t="shared" ref="M8:M9" si="3">SUM(J8:L8)</f>
        <v>0</v>
      </c>
      <c r="O8" s="140">
        <v>130</v>
      </c>
      <c r="P8" s="140" t="s">
        <v>592</v>
      </c>
    </row>
    <row r="9" spans="1:16" x14ac:dyDescent="0.25">
      <c r="A9" s="89" t="s">
        <v>593</v>
      </c>
      <c r="B9" s="57">
        <f>COUNTIF('Interface and Integration Reqs'!$C$4:$C$19,"High")*$B$6</f>
        <v>55</v>
      </c>
      <c r="C9" s="58">
        <f>COUNTIF('Interface and Integration Reqs'!$C$4:$C$19,"Medium")*$C$6</f>
        <v>6</v>
      </c>
      <c r="D9" s="58">
        <f>COUNTIF('Interface and Integration Reqs'!$C$4:$C$19,"Low")*$D$6</f>
        <v>3</v>
      </c>
      <c r="E9" s="59">
        <f t="shared" si="0"/>
        <v>64</v>
      </c>
      <c r="F9" s="57">
        <f>SUMIF('Interface and Integration Reqs'!$C$4:$C$19,"High",'Interface and Integration Reqs'!$V$4:$V$19)</f>
        <v>0</v>
      </c>
      <c r="G9" s="58">
        <f>SUMIF('Interface and Integration Reqs'!$C$4:$C$19,"Medium",'Interface and Integration Reqs'!$V$4:$V$19)</f>
        <v>0</v>
      </c>
      <c r="H9" s="58">
        <f>SUMIF('Interface and Integration Reqs'!$C$4:$C$19,"Low",'Interface and Integration Reqs'!$V$4:$V$19)</f>
        <v>0</v>
      </c>
      <c r="I9" s="59">
        <f t="shared" si="1"/>
        <v>0</v>
      </c>
      <c r="J9" s="57">
        <f t="shared" si="2"/>
        <v>0</v>
      </c>
      <c r="K9" s="58">
        <f t="shared" si="2"/>
        <v>0</v>
      </c>
      <c r="L9" s="58">
        <f t="shared" si="2"/>
        <v>0</v>
      </c>
      <c r="M9" s="68">
        <f t="shared" si="3"/>
        <v>0</v>
      </c>
      <c r="O9" s="140">
        <v>17</v>
      </c>
      <c r="P9" s="140" t="s">
        <v>592</v>
      </c>
    </row>
    <row r="10" spans="1:16" ht="15.75" thickBot="1" x14ac:dyDescent="0.3">
      <c r="A10" s="63" t="s">
        <v>594</v>
      </c>
      <c r="B10" s="64">
        <f t="shared" ref="B10:M10" si="4">SUM(B7:B9)</f>
        <v>525</v>
      </c>
      <c r="C10" s="65">
        <f t="shared" si="4"/>
        <v>102</v>
      </c>
      <c r="D10" s="65">
        <f t="shared" si="4"/>
        <v>8</v>
      </c>
      <c r="E10" s="66">
        <f t="shared" si="4"/>
        <v>635</v>
      </c>
      <c r="F10" s="64">
        <f t="shared" si="4"/>
        <v>0</v>
      </c>
      <c r="G10" s="65">
        <f t="shared" si="4"/>
        <v>0</v>
      </c>
      <c r="H10" s="65">
        <f t="shared" si="4"/>
        <v>0</v>
      </c>
      <c r="I10" s="66">
        <f t="shared" si="4"/>
        <v>0</v>
      </c>
      <c r="J10" s="64">
        <f t="shared" si="4"/>
        <v>0</v>
      </c>
      <c r="K10" s="65">
        <f t="shared" si="4"/>
        <v>0</v>
      </c>
      <c r="L10" s="65">
        <f t="shared" si="4"/>
        <v>0</v>
      </c>
      <c r="M10" s="67">
        <f t="shared" si="4"/>
        <v>0</v>
      </c>
      <c r="O10" s="140"/>
      <c r="P10" s="140"/>
    </row>
    <row r="11" spans="1:16" ht="15.75" thickBot="1" x14ac:dyDescent="0.3">
      <c r="O11" s="140"/>
      <c r="P11" s="140"/>
    </row>
    <row r="12" spans="1:16" ht="19.5" thickBot="1" x14ac:dyDescent="0.35">
      <c r="A12" s="45" t="s">
        <v>573</v>
      </c>
      <c r="B12" s="46"/>
      <c r="C12" s="46"/>
      <c r="D12" s="46"/>
      <c r="E12" s="46"/>
      <c r="F12" s="46"/>
      <c r="G12" s="47"/>
      <c r="H12" s="47"/>
      <c r="I12" s="47"/>
      <c r="J12" s="191" t="s">
        <v>574</v>
      </c>
      <c r="K12" s="192"/>
      <c r="L12" s="192"/>
      <c r="M12" s="193"/>
      <c r="O12" s="140"/>
      <c r="P12" s="140"/>
    </row>
    <row r="13" spans="1:16" ht="15.75" thickBot="1" x14ac:dyDescent="0.3">
      <c r="A13" s="48" t="s">
        <v>577</v>
      </c>
      <c r="B13" s="71" t="s">
        <v>595</v>
      </c>
      <c r="C13" s="49"/>
      <c r="D13" s="49"/>
      <c r="E13" s="49"/>
      <c r="F13" s="49"/>
      <c r="G13" s="50"/>
      <c r="H13" s="50"/>
      <c r="I13" s="50"/>
      <c r="J13" s="49"/>
      <c r="K13" s="49"/>
      <c r="L13" s="49"/>
      <c r="M13" s="51"/>
      <c r="O13" s="140"/>
      <c r="P13" s="140"/>
    </row>
    <row r="14" spans="1:16" ht="15.75" thickBot="1" x14ac:dyDescent="0.3">
      <c r="A14" s="48" t="s">
        <v>579</v>
      </c>
      <c r="B14" s="85">
        <v>25</v>
      </c>
      <c r="C14" s="49"/>
      <c r="D14" s="49"/>
      <c r="E14" s="49"/>
      <c r="F14" s="49"/>
      <c r="G14" s="50"/>
      <c r="H14" s="50"/>
      <c r="I14" s="50"/>
      <c r="J14" s="49"/>
      <c r="K14" s="49"/>
      <c r="L14" s="49"/>
      <c r="M14" s="51"/>
      <c r="O14" s="140"/>
      <c r="P14" s="140"/>
    </row>
    <row r="15" spans="1:16" ht="15.75" customHeight="1" x14ac:dyDescent="0.25">
      <c r="A15" s="52" t="s">
        <v>580</v>
      </c>
      <c r="B15" s="184" t="s">
        <v>581</v>
      </c>
      <c r="C15" s="185"/>
      <c r="D15" s="185"/>
      <c r="E15" s="186"/>
      <c r="F15" s="187" t="s">
        <v>582</v>
      </c>
      <c r="G15" s="188"/>
      <c r="H15" s="188"/>
      <c r="I15" s="189"/>
      <c r="J15" s="187" t="s">
        <v>583</v>
      </c>
      <c r="K15" s="188"/>
      <c r="L15" s="188"/>
      <c r="M15" s="190"/>
      <c r="O15" s="140"/>
      <c r="P15" s="140"/>
    </row>
    <row r="16" spans="1:16" ht="15.75" thickBot="1" x14ac:dyDescent="0.3">
      <c r="A16" s="53"/>
      <c r="B16" s="148" t="s">
        <v>584</v>
      </c>
      <c r="C16" s="149" t="s">
        <v>585</v>
      </c>
      <c r="D16" s="149" t="s">
        <v>586</v>
      </c>
      <c r="E16" s="150" t="s">
        <v>587</v>
      </c>
      <c r="F16" s="54" t="s">
        <v>584</v>
      </c>
      <c r="G16" s="55" t="s">
        <v>585</v>
      </c>
      <c r="H16" s="55" t="s">
        <v>586</v>
      </c>
      <c r="I16" s="56" t="s">
        <v>588</v>
      </c>
      <c r="J16" s="54" t="s">
        <v>584</v>
      </c>
      <c r="K16" s="55" t="s">
        <v>585</v>
      </c>
      <c r="L16" s="55" t="s">
        <v>586</v>
      </c>
      <c r="M16" s="60" t="s">
        <v>588</v>
      </c>
      <c r="O16" s="140"/>
      <c r="P16" s="140"/>
    </row>
    <row r="17" spans="1:16" ht="15.75" thickBot="1" x14ac:dyDescent="0.3">
      <c r="A17" s="53"/>
      <c r="B17" s="86">
        <v>5</v>
      </c>
      <c r="C17" s="87">
        <v>3</v>
      </c>
      <c r="D17" s="87">
        <v>1</v>
      </c>
      <c r="E17" s="87">
        <f>MAX(B17:D17)</f>
        <v>5</v>
      </c>
      <c r="F17" s="151"/>
      <c r="G17" s="69"/>
      <c r="H17" s="69"/>
      <c r="I17" s="70"/>
      <c r="J17" s="54"/>
      <c r="K17" s="55"/>
      <c r="L17" s="55"/>
      <c r="M17" s="60"/>
      <c r="O17" s="140"/>
      <c r="P17" s="140"/>
    </row>
    <row r="18" spans="1:16" x14ac:dyDescent="0.25">
      <c r="A18" s="89" t="s">
        <v>589</v>
      </c>
      <c r="B18" s="57">
        <f>COUNTIF('IT Tech Functional Reqs'!$C$4:$C$52,"High")*$B$6</f>
        <v>155</v>
      </c>
      <c r="C18" s="58">
        <f>COUNTIF('IT Tech Functional Reqs'!$C$4:$C$52,"Medium")*$C$6</f>
        <v>51</v>
      </c>
      <c r="D18" s="58">
        <f>COUNTIF('IT Tech Functional Reqs'!$C$4:$C$52,"Low")*$D$6</f>
        <v>1</v>
      </c>
      <c r="E18" s="59">
        <f t="shared" ref="E18:E20" si="5">SUM(B18:D18)</f>
        <v>207</v>
      </c>
      <c r="F18" s="57">
        <f>(SUMIF('IT Tech Functional Reqs'!$C$4:$C$52,"High",'IT Tech Functional Reqs'!$V$4:$V$52))</f>
        <v>0</v>
      </c>
      <c r="G18" s="58">
        <f>(SUMIF('IT Tech Functional Reqs'!$C$4:$C$52,"Medium",'IT Tech Functional Reqs'!$V$4:$V$52))</f>
        <v>0</v>
      </c>
      <c r="H18" s="58">
        <f>(SUMIF('IT Tech Functional Reqs'!$C$4:$C$52,"Low",'IT Tech Functional Reqs'!$V$4:$V$52))</f>
        <v>0</v>
      </c>
      <c r="I18" s="59">
        <f t="shared" ref="I18:I20" si="6">SUM(F18:H18)</f>
        <v>0</v>
      </c>
      <c r="J18" s="57">
        <f t="shared" ref="J18:J20" si="7">IF(F18&gt;0,F18*($B$3/$E$10),0)</f>
        <v>0</v>
      </c>
      <c r="K18" s="58">
        <f t="shared" ref="K18:K20" si="8">IF(G18&gt;0,G18*($B$3/$E$10),0)</f>
        <v>0</v>
      </c>
      <c r="L18" s="58">
        <f t="shared" ref="L18:L20" si="9">IF(H18&gt;0,H18*($B$3/$E$10),0)</f>
        <v>0</v>
      </c>
      <c r="M18" s="68">
        <f>SUM(J18:L18)</f>
        <v>0</v>
      </c>
      <c r="O18" s="140">
        <v>52</v>
      </c>
      <c r="P18" s="141" t="s">
        <v>590</v>
      </c>
    </row>
    <row r="19" spans="1:16" x14ac:dyDescent="0.25">
      <c r="A19" s="89" t="s">
        <v>591</v>
      </c>
      <c r="B19" s="57">
        <f>COUNTIF('Bus Functional Reqs'!$C$4:$C$85,"High")*$B$6</f>
        <v>315</v>
      </c>
      <c r="C19" s="58">
        <f>COUNTIF('Bus Functional Reqs'!$C$4:$C$85,"Medium")*$C$6</f>
        <v>45</v>
      </c>
      <c r="D19" s="58">
        <f>COUNTIF('Bus Functional Reqs'!$C$4:$C$85,"Low")*$D$6</f>
        <v>4</v>
      </c>
      <c r="E19" s="59">
        <f t="shared" si="5"/>
        <v>364</v>
      </c>
      <c r="F19" s="57">
        <f>SUMIF('Bus Functional Reqs'!$C$4:$C$85,"High",'Bus Functional Reqs'!$V$4:$V$85)</f>
        <v>0</v>
      </c>
      <c r="G19" s="58">
        <f>SUMIF('Bus Functional Reqs'!$C$4:$C$85,"Medium",'Bus Functional Reqs'!$V$4:$V$85)</f>
        <v>0</v>
      </c>
      <c r="H19" s="58">
        <f>SUMIF('Bus Functional Reqs'!$C$4:$C$85,"Low",'Bus Functional Reqs'!$V$4:$V$85)</f>
        <v>0</v>
      </c>
      <c r="I19" s="59">
        <f t="shared" si="6"/>
        <v>0</v>
      </c>
      <c r="J19" s="57">
        <f t="shared" si="7"/>
        <v>0</v>
      </c>
      <c r="K19" s="58">
        <f t="shared" si="8"/>
        <v>0</v>
      </c>
      <c r="L19" s="58">
        <f t="shared" si="9"/>
        <v>0</v>
      </c>
      <c r="M19" s="68">
        <f t="shared" ref="M19:M20" si="10">SUM(J19:L19)</f>
        <v>0</v>
      </c>
      <c r="O19" s="140">
        <v>130</v>
      </c>
      <c r="P19" s="140" t="s">
        <v>592</v>
      </c>
    </row>
    <row r="20" spans="1:16" x14ac:dyDescent="0.25">
      <c r="A20" s="89" t="s">
        <v>593</v>
      </c>
      <c r="B20" s="57">
        <f>COUNTIF('Interface and Integration Reqs'!$C$4:$C$19,"High")*$B$6</f>
        <v>55</v>
      </c>
      <c r="C20" s="58">
        <f>COUNTIF('Interface and Integration Reqs'!$C$4:$C$19,"Medium")*$C$6</f>
        <v>6</v>
      </c>
      <c r="D20" s="58">
        <f>COUNTIF('Interface and Integration Reqs'!$C$4:$C$19,"Low")*$D$6</f>
        <v>3</v>
      </c>
      <c r="E20" s="59">
        <f t="shared" si="5"/>
        <v>64</v>
      </c>
      <c r="F20" s="57">
        <f>SUMIF('Interface and Integration Reqs'!$C$4:$C$19,"High",'Interface and Integration Reqs'!$V$4:$V$19)</f>
        <v>0</v>
      </c>
      <c r="G20" s="58">
        <f>SUMIF('Interface and Integration Reqs'!$C$4:$C$19,"Medium",'Interface and Integration Reqs'!$V$4:$V$19)</f>
        <v>0</v>
      </c>
      <c r="H20" s="58">
        <f>SUMIF('Interface and Integration Reqs'!$C$4:$C$19,"Low",'Interface and Integration Reqs'!$V$4:$V$19)</f>
        <v>0</v>
      </c>
      <c r="I20" s="59">
        <f t="shared" si="6"/>
        <v>0</v>
      </c>
      <c r="J20" s="57">
        <f t="shared" si="7"/>
        <v>0</v>
      </c>
      <c r="K20" s="58">
        <f t="shared" si="8"/>
        <v>0</v>
      </c>
      <c r="L20" s="58">
        <f t="shared" si="9"/>
        <v>0</v>
      </c>
      <c r="M20" s="68">
        <f t="shared" si="10"/>
        <v>0</v>
      </c>
      <c r="O20" s="140">
        <v>17</v>
      </c>
      <c r="P20" s="140" t="s">
        <v>592</v>
      </c>
    </row>
    <row r="21" spans="1:16" ht="15.75" thickBot="1" x14ac:dyDescent="0.3">
      <c r="A21" s="63" t="s">
        <v>594</v>
      </c>
      <c r="B21" s="64">
        <f t="shared" ref="B21:M21" si="11">SUM(B18:B20)</f>
        <v>525</v>
      </c>
      <c r="C21" s="65">
        <f t="shared" si="11"/>
        <v>102</v>
      </c>
      <c r="D21" s="65">
        <f t="shared" si="11"/>
        <v>8</v>
      </c>
      <c r="E21" s="66">
        <f t="shared" si="11"/>
        <v>635</v>
      </c>
      <c r="F21" s="64">
        <f t="shared" si="11"/>
        <v>0</v>
      </c>
      <c r="G21" s="65">
        <f t="shared" si="11"/>
        <v>0</v>
      </c>
      <c r="H21" s="65">
        <f t="shared" si="11"/>
        <v>0</v>
      </c>
      <c r="I21" s="66">
        <f t="shared" si="11"/>
        <v>0</v>
      </c>
      <c r="J21" s="64">
        <f t="shared" si="11"/>
        <v>0</v>
      </c>
      <c r="K21" s="65">
        <f t="shared" si="11"/>
        <v>0</v>
      </c>
      <c r="L21" s="65">
        <f t="shared" si="11"/>
        <v>0</v>
      </c>
      <c r="M21" s="67">
        <f t="shared" si="11"/>
        <v>0</v>
      </c>
      <c r="O21" s="140"/>
      <c r="P21" s="140"/>
    </row>
    <row r="22" spans="1:16" ht="15.75" thickBot="1" x14ac:dyDescent="0.3">
      <c r="O22" s="140"/>
      <c r="P22" s="140"/>
    </row>
    <row r="23" spans="1:16" ht="19.5" thickBot="1" x14ac:dyDescent="0.35">
      <c r="A23" s="45" t="s">
        <v>573</v>
      </c>
      <c r="B23" s="46"/>
      <c r="C23" s="46"/>
      <c r="D23" s="46"/>
      <c r="E23" s="46"/>
      <c r="F23" s="46"/>
      <c r="G23" s="47"/>
      <c r="H23" s="47"/>
      <c r="I23" s="47"/>
      <c r="J23" s="191" t="s">
        <v>574</v>
      </c>
      <c r="K23" s="192"/>
      <c r="L23" s="192"/>
      <c r="M23" s="193"/>
      <c r="O23" s="140"/>
      <c r="P23" s="140"/>
    </row>
    <row r="24" spans="1:16" ht="15.75" thickBot="1" x14ac:dyDescent="0.3">
      <c r="A24" s="48" t="s">
        <v>577</v>
      </c>
      <c r="B24" s="71" t="s">
        <v>596</v>
      </c>
      <c r="C24" s="49"/>
      <c r="D24" s="49"/>
      <c r="E24" s="49"/>
      <c r="F24" s="49"/>
      <c r="G24" s="50"/>
      <c r="H24" s="50"/>
      <c r="I24" s="50"/>
      <c r="J24" s="49"/>
      <c r="K24" s="49"/>
      <c r="L24" s="49"/>
      <c r="M24" s="51"/>
      <c r="O24" s="140"/>
      <c r="P24" s="140"/>
    </row>
    <row r="25" spans="1:16" ht="15.75" thickBot="1" x14ac:dyDescent="0.3">
      <c r="A25" s="48" t="s">
        <v>579</v>
      </c>
      <c r="B25" s="85">
        <v>25</v>
      </c>
      <c r="C25" s="49"/>
      <c r="D25" s="49"/>
      <c r="E25" s="49"/>
      <c r="F25" s="49"/>
      <c r="G25" s="50"/>
      <c r="H25" s="50"/>
      <c r="I25" s="50"/>
      <c r="J25" s="49"/>
      <c r="K25" s="49"/>
      <c r="L25" s="49"/>
      <c r="M25" s="51"/>
      <c r="O25" s="140"/>
      <c r="P25" s="140"/>
    </row>
    <row r="26" spans="1:16" ht="15.75" customHeight="1" x14ac:dyDescent="0.25">
      <c r="A26" s="52" t="s">
        <v>580</v>
      </c>
      <c r="B26" s="184" t="s">
        <v>581</v>
      </c>
      <c r="C26" s="185"/>
      <c r="D26" s="185"/>
      <c r="E26" s="186"/>
      <c r="F26" s="187" t="s">
        <v>582</v>
      </c>
      <c r="G26" s="188"/>
      <c r="H26" s="188"/>
      <c r="I26" s="189"/>
      <c r="J26" s="187" t="s">
        <v>583</v>
      </c>
      <c r="K26" s="188"/>
      <c r="L26" s="188"/>
      <c r="M26" s="190"/>
      <c r="O26" s="140"/>
      <c r="P26" s="140"/>
    </row>
    <row r="27" spans="1:16" ht="15.75" thickBot="1" x14ac:dyDescent="0.3">
      <c r="A27" s="53"/>
      <c r="B27" s="148" t="s">
        <v>584</v>
      </c>
      <c r="C27" s="149" t="s">
        <v>585</v>
      </c>
      <c r="D27" s="149" t="s">
        <v>586</v>
      </c>
      <c r="E27" s="150" t="s">
        <v>587</v>
      </c>
      <c r="F27" s="54" t="s">
        <v>584</v>
      </c>
      <c r="G27" s="55" t="s">
        <v>585</v>
      </c>
      <c r="H27" s="55" t="s">
        <v>586</v>
      </c>
      <c r="I27" s="56" t="s">
        <v>588</v>
      </c>
      <c r="J27" s="54" t="s">
        <v>584</v>
      </c>
      <c r="K27" s="55" t="s">
        <v>585</v>
      </c>
      <c r="L27" s="55" t="s">
        <v>586</v>
      </c>
      <c r="M27" s="60" t="s">
        <v>588</v>
      </c>
      <c r="O27" s="140"/>
      <c r="P27" s="140"/>
    </row>
    <row r="28" spans="1:16" ht="15.75" thickBot="1" x14ac:dyDescent="0.3">
      <c r="A28" s="53"/>
      <c r="B28" s="86">
        <v>5</v>
      </c>
      <c r="C28" s="87">
        <v>3</v>
      </c>
      <c r="D28" s="87">
        <v>1</v>
      </c>
      <c r="E28" s="87">
        <f>MAX(B28:D28)</f>
        <v>5</v>
      </c>
      <c r="F28" s="151"/>
      <c r="G28" s="69"/>
      <c r="H28" s="69"/>
      <c r="I28" s="70"/>
      <c r="J28" s="54"/>
      <c r="K28" s="55"/>
      <c r="L28" s="55"/>
      <c r="M28" s="60"/>
      <c r="O28" s="140"/>
      <c r="P28" s="140"/>
    </row>
    <row r="29" spans="1:16" x14ac:dyDescent="0.25">
      <c r="A29" s="89" t="s">
        <v>589</v>
      </c>
      <c r="B29" s="57">
        <f>(COUNTIF('IT Tech Functional Reqs'!$C$4:$C$52,"High")*$B$6) - (COUNTIF('IT Tech Functional Reqs'!$C$12:$C$21,"High")*$B$6)</f>
        <v>130</v>
      </c>
      <c r="C29" s="58">
        <f>(COUNTIF('IT Tech Functional Reqs'!$C$4:$C$52,"Medium")*$C$6)- (COUNTIF('IT Tech Functional Reqs'!$C$12:$C$21,"Medium")*$C$6)</f>
        <v>36</v>
      </c>
      <c r="D29" s="58">
        <f>(COUNTIF('IT Tech Functional Reqs'!$C$4:$C$52,"Low")*$D$6)-(COUNTIF('IT Tech Functional Reqs'!$C$12:$C$21,"Low")*$D$6)</f>
        <v>1</v>
      </c>
      <c r="E29" s="59">
        <f t="shared" ref="E29:E31" si="12">SUM(B29:D29)</f>
        <v>167</v>
      </c>
      <c r="F29" s="57">
        <f>(SUMIF('IT Tech Functional Reqs'!$C$4:$C$52,"High",'IT Tech Functional Reqs'!$V$4:$V$52))-(SUMIF('IT Tech Functional Reqs'!$C12:$C$21,"High",'IT Tech Functional Reqs'!$V$12:$V$21))</f>
        <v>0</v>
      </c>
      <c r="G29" s="58">
        <f>(SUMIF('IT Tech Functional Reqs'!$C$4:$C$52,"Medium",'IT Tech Functional Reqs'!$V$4:$V$52))-(SUMIF('IT Tech Functional Reqs'!$C12:$C$21,"Medium",'IT Tech Functional Reqs'!$V$12:$V$21))</f>
        <v>0</v>
      </c>
      <c r="H29" s="58">
        <f>(SUMIF('IT Tech Functional Reqs'!$C$4:$C$52,"Low",'IT Tech Functional Reqs'!$V$4:$V$52))-(SUMIF('IT Tech Functional Reqs'!$C12:$C$21,"Low",'IT Tech Functional Reqs'!$V$12:$V$21))</f>
        <v>0</v>
      </c>
      <c r="I29" s="59">
        <f t="shared" ref="I29:I31" si="13">SUM(F29:H29)</f>
        <v>0</v>
      </c>
      <c r="J29" s="57">
        <f t="shared" ref="J29:J31" si="14">IF(F29&gt;0,F29*($B$3/$E$10),0)</f>
        <v>0</v>
      </c>
      <c r="K29" s="58">
        <f t="shared" ref="K29:K31" si="15">IF(G29&gt;0,G29*($B$3/$E$10),0)</f>
        <v>0</v>
      </c>
      <c r="L29" s="58">
        <f t="shared" ref="L29:L31" si="16">IF(H29&gt;0,H29*($B$3/$E$10),0)</f>
        <v>0</v>
      </c>
      <c r="M29" s="68">
        <f>SUM(J29:L29)</f>
        <v>0</v>
      </c>
      <c r="O29" s="140">
        <v>52</v>
      </c>
      <c r="P29" s="141" t="s">
        <v>590</v>
      </c>
    </row>
    <row r="30" spans="1:16" x14ac:dyDescent="0.25">
      <c r="A30" s="89" t="s">
        <v>591</v>
      </c>
      <c r="B30" s="57">
        <f>COUNTIF('Bus Functional Reqs'!$C$4:$C$85,"High")*$B$6</f>
        <v>315</v>
      </c>
      <c r="C30" s="58">
        <f>COUNTIF('Bus Functional Reqs'!$C$4:$C$85,"Medium")*$C$6</f>
        <v>45</v>
      </c>
      <c r="D30" s="58">
        <f>COUNTIF('Bus Functional Reqs'!$C$4:$C$85,"Low")*$D$6</f>
        <v>4</v>
      </c>
      <c r="E30" s="59">
        <f t="shared" si="12"/>
        <v>364</v>
      </c>
      <c r="F30" s="57">
        <f>SUMIF('Bus Functional Reqs'!$C$4:$C$85,"High",'Bus Functional Reqs'!$V$4:$V$85)</f>
        <v>0</v>
      </c>
      <c r="G30" s="58">
        <f>SUMIF('Bus Functional Reqs'!$C$4:$C$85,"Medium",'Bus Functional Reqs'!$V$4:$V$85)</f>
        <v>0</v>
      </c>
      <c r="H30" s="58">
        <f>SUMIF('Bus Functional Reqs'!$C$4:$C$85,"Low",'Bus Functional Reqs'!$V$4:$V$85)</f>
        <v>0</v>
      </c>
      <c r="I30" s="59">
        <f t="shared" si="13"/>
        <v>0</v>
      </c>
      <c r="J30" s="57">
        <f t="shared" si="14"/>
        <v>0</v>
      </c>
      <c r="K30" s="58">
        <f t="shared" si="15"/>
        <v>0</v>
      </c>
      <c r="L30" s="58">
        <f t="shared" si="16"/>
        <v>0</v>
      </c>
      <c r="M30" s="68">
        <f t="shared" ref="M30:M31" si="17">SUM(J30:L30)</f>
        <v>0</v>
      </c>
      <c r="O30" s="140">
        <v>130</v>
      </c>
      <c r="P30" s="140" t="s">
        <v>592</v>
      </c>
    </row>
    <row r="31" spans="1:16" x14ac:dyDescent="0.25">
      <c r="A31" s="89" t="s">
        <v>593</v>
      </c>
      <c r="B31" s="57">
        <f>COUNTIF('Interface and Integration Reqs'!$C$4:$C$19,"High")*$B$6</f>
        <v>55</v>
      </c>
      <c r="C31" s="58">
        <f>COUNTIF('Interface and Integration Reqs'!$C$4:$C$19,"Medium")*$C$6</f>
        <v>6</v>
      </c>
      <c r="D31" s="58">
        <f>COUNTIF('Interface and Integration Reqs'!$C$4:$C$19,"Low")*$D$6</f>
        <v>3</v>
      </c>
      <c r="E31" s="59">
        <f t="shared" si="12"/>
        <v>64</v>
      </c>
      <c r="F31" s="57">
        <f>SUMIF('Interface and Integration Reqs'!$C$4:$C$19,"High",'Interface and Integration Reqs'!$V$4:$V$19)</f>
        <v>0</v>
      </c>
      <c r="G31" s="58">
        <f>SUMIF('Interface and Integration Reqs'!$C$4:$C$19,"Medium",'Interface and Integration Reqs'!$V$4:$V$19)</f>
        <v>0</v>
      </c>
      <c r="H31" s="58">
        <f>SUMIF('Interface and Integration Reqs'!$C$4:$C$19,"Low",'Interface and Integration Reqs'!$V$4:$V$19)</f>
        <v>0</v>
      </c>
      <c r="I31" s="59">
        <f t="shared" si="13"/>
        <v>0</v>
      </c>
      <c r="J31" s="57">
        <f t="shared" si="14"/>
        <v>0</v>
      </c>
      <c r="K31" s="58">
        <f t="shared" si="15"/>
        <v>0</v>
      </c>
      <c r="L31" s="58">
        <f t="shared" si="16"/>
        <v>0</v>
      </c>
      <c r="M31" s="68">
        <f t="shared" si="17"/>
        <v>0</v>
      </c>
      <c r="O31" s="140">
        <v>17</v>
      </c>
      <c r="P31" s="140" t="s">
        <v>592</v>
      </c>
    </row>
    <row r="32" spans="1:16" ht="15.75" thickBot="1" x14ac:dyDescent="0.3">
      <c r="A32" s="63" t="s">
        <v>594</v>
      </c>
      <c r="B32" s="64">
        <f t="shared" ref="B32:M32" si="18">SUM(B29:B31)</f>
        <v>500</v>
      </c>
      <c r="C32" s="65">
        <f t="shared" si="18"/>
        <v>87</v>
      </c>
      <c r="D32" s="65">
        <f t="shared" si="18"/>
        <v>8</v>
      </c>
      <c r="E32" s="66">
        <f t="shared" si="18"/>
        <v>595</v>
      </c>
      <c r="F32" s="64">
        <f t="shared" si="18"/>
        <v>0</v>
      </c>
      <c r="G32" s="65">
        <f t="shared" si="18"/>
        <v>0</v>
      </c>
      <c r="H32" s="65">
        <f t="shared" si="18"/>
        <v>0</v>
      </c>
      <c r="I32" s="66">
        <f t="shared" si="18"/>
        <v>0</v>
      </c>
      <c r="J32" s="64">
        <f t="shared" si="18"/>
        <v>0</v>
      </c>
      <c r="K32" s="65">
        <f t="shared" si="18"/>
        <v>0</v>
      </c>
      <c r="L32" s="65">
        <f t="shared" si="18"/>
        <v>0</v>
      </c>
      <c r="M32" s="67">
        <f t="shared" si="18"/>
        <v>0</v>
      </c>
      <c r="O32" s="138"/>
      <c r="P32" s="138"/>
    </row>
  </sheetData>
  <sheetProtection algorithmName="SHA-512" hashValue="t0BHV00ur1658n5Rn0nxWEI0ZfcGSOBX87TIyMw7Y8pQwZrIjUJD0lckWoUCstaHtpXy5cS0sOoK9qmENJvxBQ==" saltValue="OJJ87ON0Za6lEsA18v74nQ==" spinCount="100000" sheet="1" selectLockedCells="1" selectUnlockedCells="1"/>
  <mergeCells count="12">
    <mergeCell ref="J1:M1"/>
    <mergeCell ref="B4:E4"/>
    <mergeCell ref="F4:I4"/>
    <mergeCell ref="J4:M4"/>
    <mergeCell ref="J12:M12"/>
    <mergeCell ref="B15:E15"/>
    <mergeCell ref="F15:I15"/>
    <mergeCell ref="J15:M15"/>
    <mergeCell ref="J23:M23"/>
    <mergeCell ref="B26:E26"/>
    <mergeCell ref="F26:I26"/>
    <mergeCell ref="J26:M26"/>
  </mergeCells>
  <conditionalFormatting sqref="B2">
    <cfRule type="cellIs" dxfId="14" priority="21" operator="equal">
      <formula>"Advantageous"</formula>
    </cfRule>
    <cfRule type="cellIs" dxfId="13" priority="22" operator="equal">
      <formula>"Not Needed"</formula>
    </cfRule>
    <cfRule type="cellIs" dxfId="12" priority="23" operator="equal">
      <formula>"Minimal"</formula>
    </cfRule>
    <cfRule type="cellIs" dxfId="11" priority="24" stopIfTrue="1" operator="equal">
      <formula>"Extremely Advantageous"</formula>
    </cfRule>
    <cfRule type="cellIs" dxfId="10" priority="25" stopIfTrue="1" operator="equal">
      <formula>"Highly Advantageous"</formula>
    </cfRule>
  </conditionalFormatting>
  <conditionalFormatting sqref="B13">
    <cfRule type="cellIs" dxfId="9" priority="6" operator="equal">
      <formula>"Advantageous"</formula>
    </cfRule>
    <cfRule type="cellIs" dxfId="8" priority="7" operator="equal">
      <formula>"Not Needed"</formula>
    </cfRule>
    <cfRule type="cellIs" dxfId="7" priority="8" operator="equal">
      <formula>"Minimal"</formula>
    </cfRule>
    <cfRule type="cellIs" dxfId="6" priority="9" stopIfTrue="1" operator="equal">
      <formula>"Extremely Advantageous"</formula>
    </cfRule>
    <cfRule type="cellIs" dxfId="5" priority="10" stopIfTrue="1" operator="equal">
      <formula>"Highly Advantageous"</formula>
    </cfRule>
  </conditionalFormatting>
  <conditionalFormatting sqref="B24">
    <cfRule type="cellIs" dxfId="4" priority="1" operator="equal">
      <formula>"Advantageous"</formula>
    </cfRule>
    <cfRule type="cellIs" dxfId="3" priority="2" operator="equal">
      <formula>"Not Needed"</formula>
    </cfRule>
    <cfRule type="cellIs" dxfId="2" priority="3" operator="equal">
      <formula>"Minimal"</formula>
    </cfRule>
    <cfRule type="cellIs" dxfId="1" priority="4" stopIfTrue="1" operator="equal">
      <formula>"Extremely Advantageous"</formula>
    </cfRule>
    <cfRule type="cellIs" dxfId="0" priority="5" stopIfTrue="1" operator="equal">
      <formula>"Highly Advantageous"</formula>
    </cfRule>
  </conditionalFormatting>
  <dataValidations count="2">
    <dataValidation allowBlank="1" showErrorMessage="1" errorTitle="Invalid specification type" error="Please enter a Specification type from the drop-down list." sqref="B2 B13 B24" xr:uid="{35948590-C276-4507-9DBB-95F580A4F1D9}"/>
    <dataValidation type="decimal" allowBlank="1" showInputMessage="1" showErrorMessage="1" promptTitle="RFP Point Value" prompt="Enter Points allotted for Functional Requirements score." sqref="B3 B14 B25" xr:uid="{73FA4D06-E22C-44D6-8DD2-34C7CBDCF312}">
      <formula1>0</formula1>
      <formula2>100</formula2>
    </dataValidation>
  </dataValidations>
  <pageMargins left="0.7" right="0.7" top="0.75" bottom="0.75" header="0.3" footer="0.3"/>
  <pageSetup scale="58" orientation="landscape" r:id="rId1"/>
  <headerFooter>
    <oddHeader>&amp;F</oddHeader>
    <oddFooter>&amp;L&amp;A&amp;C&amp;B Confidential&amp;B&amp;RPage &amp;P</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7E12C3-968D-4304-8857-7B4692EFD6F0}">
  <dimension ref="A1:I3"/>
  <sheetViews>
    <sheetView workbookViewId="0">
      <selection activeCell="A4" sqref="A4"/>
    </sheetView>
  </sheetViews>
  <sheetFormatPr defaultRowHeight="15" x14ac:dyDescent="0.25"/>
  <cols>
    <col min="1" max="1" width="19" customWidth="1"/>
    <col min="2" max="2" width="16.7109375" customWidth="1"/>
    <col min="3" max="3" width="51.7109375" customWidth="1"/>
    <col min="4" max="4" width="12.85546875" bestFit="1" customWidth="1"/>
    <col min="5" max="5" width="15.42578125" customWidth="1"/>
    <col min="6" max="6" width="15.85546875" customWidth="1"/>
    <col min="7" max="7" width="60.140625" customWidth="1"/>
    <col min="8" max="8" width="66.5703125" customWidth="1"/>
  </cols>
  <sheetData>
    <row r="1" spans="1:9" x14ac:dyDescent="0.25">
      <c r="A1" s="92" t="s">
        <v>597</v>
      </c>
      <c r="B1" s="92" t="s">
        <v>598</v>
      </c>
      <c r="C1" s="92" t="s">
        <v>599</v>
      </c>
      <c r="D1" s="92" t="s">
        <v>600</v>
      </c>
      <c r="E1" s="92" t="s">
        <v>601</v>
      </c>
      <c r="F1" s="92" t="s">
        <v>602</v>
      </c>
      <c r="G1" s="92" t="s">
        <v>603</v>
      </c>
      <c r="H1" s="92" t="s">
        <v>604</v>
      </c>
      <c r="I1" s="91"/>
    </row>
    <row r="2" spans="1:9" x14ac:dyDescent="0.25">
      <c r="A2" t="s">
        <v>605</v>
      </c>
      <c r="B2" t="s">
        <v>606</v>
      </c>
      <c r="C2" t="s">
        <v>607</v>
      </c>
      <c r="D2" t="s">
        <v>608</v>
      </c>
      <c r="E2" t="s">
        <v>609</v>
      </c>
      <c r="G2" t="s">
        <v>610</v>
      </c>
      <c r="H2" t="s">
        <v>611</v>
      </c>
    </row>
    <row r="3" spans="1:9" x14ac:dyDescent="0.25">
      <c r="A3" t="s">
        <v>605</v>
      </c>
      <c r="B3" t="s">
        <v>612</v>
      </c>
      <c r="C3" t="s">
        <v>613</v>
      </c>
      <c r="D3" t="s">
        <v>608</v>
      </c>
      <c r="E3" t="s">
        <v>609</v>
      </c>
      <c r="G3" t="s">
        <v>610</v>
      </c>
      <c r="H3" t="s">
        <v>611</v>
      </c>
    </row>
  </sheetData>
  <dataConsolidate/>
  <dataValidations count="1">
    <dataValidation type="list" allowBlank="1" showInputMessage="1" showErrorMessage="1" sqref="A2:A50" xr:uid="{6B04CF6F-C42A-42E9-B9BE-62E011AB1ABC}">
      <formula1>"Functional Reqs, Bus Functional Reqs, Interface and Integration Req, Scoring Summary, Other"</formula1>
    </dataValidation>
  </dataValidations>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F9DEC55D1182894D88DDF81779EF290A" ma:contentTypeVersion="10" ma:contentTypeDescription="Create a new document." ma:contentTypeScope="" ma:versionID="ecc1bc7b656b22eb1a06662af6fb3e5e">
  <xsd:schema xmlns:xsd="http://www.w3.org/2001/XMLSchema" xmlns:xs="http://www.w3.org/2001/XMLSchema" xmlns:p="http://schemas.microsoft.com/office/2006/metadata/properties" xmlns:ns2="da9aaaff-70d6-4547-821d-c3d91d79ec72" xmlns:ns3="e72b3c0b-c458-472c-9e98-1be2816069a0" targetNamespace="http://schemas.microsoft.com/office/2006/metadata/properties" ma:root="true" ma:fieldsID="09f119da6366fb3063a70cae4076c997" ns2:_="" ns3:_="">
    <xsd:import namespace="da9aaaff-70d6-4547-821d-c3d91d79ec72"/>
    <xsd:import namespace="e72b3c0b-c458-472c-9e98-1be2816069a0"/>
    <xsd:element name="properties">
      <xsd:complexType>
        <xsd:sequence>
          <xsd:element name="documentManagement">
            <xsd:complexType>
              <xsd:all>
                <xsd:element ref="ns2:MediaServiceMetadata" minOccurs="0"/>
                <xsd:element ref="ns2:MediaServiceFastMetadata" minOccurs="0"/>
                <xsd:element ref="ns2:lcf76f155ced4ddcb4097134ff3c332f" minOccurs="0"/>
                <xsd:element ref="ns3:TaxCatchAll" minOccurs="0"/>
                <xsd:element ref="ns2:MediaServiceDateTaken" minOccurs="0"/>
                <xsd:element ref="ns2:MediaServiceObjectDetectorVersions"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a9aaaff-70d6-4547-821d-c3d91d79ec7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lcf76f155ced4ddcb4097134ff3c332f" ma:index="11" nillable="true" ma:taxonomy="true" ma:internalName="lcf76f155ced4ddcb4097134ff3c332f" ma:taxonomyFieldName="MediaServiceImageTags" ma:displayName="Image Tags" ma:readOnly="false" ma:fieldId="{5cf76f15-5ced-4ddc-b409-7134ff3c332f}" ma:taxonomyMulti="true" ma:sspId="389b2c0e-9b35-4b3e-9c77-1a42dbf86754" ma:termSetId="09814cd3-568e-fe90-9814-8d621ff8fb84" ma:anchorId="fba54fb3-c3e1-fe81-a776-ca4b69148c4d" ma:open="true" ma:isKeyword="false">
      <xsd:complexType>
        <xsd:sequence>
          <xsd:element ref="pc:Terms" minOccurs="0" maxOccurs="1"/>
        </xsd:sequence>
      </xsd:complexType>
    </xsd:element>
    <xsd:element name="MediaServiceDateTaken" ma:index="13" nillable="true" ma:displayName="MediaServiceDateTaken" ma:hidden="true" ma:indexed="true" ma:internalName="MediaServiceDateTaken" ma:readOnly="true">
      <xsd:simpleType>
        <xsd:restriction base="dms:Text"/>
      </xsd:simpleType>
    </xsd:element>
    <xsd:element name="MediaServiceObjectDetectorVersions" ma:index="14" nillable="true" ma:displayName="MediaServiceObjectDetectorVersions" ma:hidden="true" ma:indexed="true" ma:internalName="MediaServiceObjectDetectorVersions"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e72b3c0b-c458-472c-9e98-1be2816069a0" elementFormDefault="qualified">
    <xsd:import namespace="http://schemas.microsoft.com/office/2006/documentManagement/types"/>
    <xsd:import namespace="http://schemas.microsoft.com/office/infopath/2007/PartnerControls"/>
    <xsd:element name="TaxCatchAll" ma:index="12" nillable="true" ma:displayName="Taxonomy Catch All Column" ma:hidden="true" ma:list="{b4e481e5-52ec-41fb-bf8d-4121141fb356}" ma:internalName="TaxCatchAll" ma:showField="CatchAllData" ma:web="e72b3c0b-c458-472c-9e98-1be2816069a0">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e72b3c0b-c458-472c-9e98-1be2816069a0" xsi:nil="true"/>
    <lcf76f155ced4ddcb4097134ff3c332f xmlns="da9aaaff-70d6-4547-821d-c3d91d79ec72">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7D5BB3E1-E27E-44D8-86B7-95D27F5A541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a9aaaff-70d6-4547-821d-c3d91d79ec72"/>
    <ds:schemaRef ds:uri="e72b3c0b-c458-472c-9e98-1be2816069a0"/>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F516B0F2-E5DC-4731-9673-9AC1D1051306}">
  <ds:schemaRefs>
    <ds:schemaRef ds:uri="http://schemas.microsoft.com/sharepoint/v3/contenttype/forms"/>
  </ds:schemaRefs>
</ds:datastoreItem>
</file>

<file path=customXml/itemProps3.xml><?xml version="1.0" encoding="utf-8"?>
<ds:datastoreItem xmlns:ds="http://schemas.openxmlformats.org/officeDocument/2006/customXml" ds:itemID="{ADBFAE55-7453-4CE3-B849-74B2166CE791}">
  <ds:schemaRefs>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http://purl.org/dc/elements/1.1/"/>
    <ds:schemaRef ds:uri="http://schemas.microsoft.com/office/2006/metadata/properties"/>
    <ds:schemaRef ds:uri="e72b3c0b-c458-472c-9e98-1be2816069a0"/>
    <ds:schemaRef ds:uri="da9aaaff-70d6-4547-821d-c3d91d79ec72"/>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11</vt:i4>
      </vt:variant>
      <vt:variant>
        <vt:lpstr>Named Ranges</vt:lpstr>
      </vt:variant>
      <vt:variant>
        <vt:i4>14</vt:i4>
      </vt:variant>
    </vt:vector>
  </HeadingPairs>
  <TitlesOfParts>
    <vt:vector size="25" baseType="lpstr">
      <vt:lpstr>Functional Requirement Instruct</vt:lpstr>
      <vt:lpstr>Input - Blank </vt:lpstr>
      <vt:lpstr>IT Tech Functional Reqs</vt:lpstr>
      <vt:lpstr>Bus Functional Reqs</vt:lpstr>
      <vt:lpstr>Interface and Integration Reqs</vt:lpstr>
      <vt:lpstr>For Consideration</vt:lpstr>
      <vt:lpstr>Document Change History</vt:lpstr>
      <vt:lpstr>Donna Func  Reqs</vt:lpstr>
      <vt:lpstr>Additional Services</vt:lpstr>
      <vt:lpstr>Scoring Summary</vt:lpstr>
      <vt:lpstr>Feedback and Review</vt:lpstr>
      <vt:lpstr>'Additional Services'!Print_Area</vt:lpstr>
      <vt:lpstr>'Bus Functional Reqs'!Print_Area</vt:lpstr>
      <vt:lpstr>'Document Change History'!Print_Area</vt:lpstr>
      <vt:lpstr>'For Consideration'!Print_Area</vt:lpstr>
      <vt:lpstr>'Functional Requirement Instruct'!Print_Area</vt:lpstr>
      <vt:lpstr>'Interface and Integration Reqs'!Print_Area</vt:lpstr>
      <vt:lpstr>'IT Tech Functional Reqs'!Print_Area</vt:lpstr>
      <vt:lpstr>'Scoring Summary'!Print_Area</vt:lpstr>
      <vt:lpstr>'Additional Services'!Print_Titles</vt:lpstr>
      <vt:lpstr>'Bus Functional Reqs'!Print_Titles</vt:lpstr>
      <vt:lpstr>'Document Change History'!Print_Titles</vt:lpstr>
      <vt:lpstr>'For Consideration'!Print_Titles</vt:lpstr>
      <vt:lpstr>'Interface and Integration Reqs'!Print_Titles</vt:lpstr>
      <vt:lpstr>'IT Tech Functional Reqs'!Print_Titles</vt:lpstr>
    </vt:vector>
  </TitlesOfParts>
  <Manager/>
  <Company>Gwinnett County Government</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Rodriguez, Laurie</dc:creator>
  <cp:keywords/>
  <dc:description/>
  <cp:lastModifiedBy>Ward, Chelsey</cp:lastModifiedBy>
  <cp:revision/>
  <dcterms:created xsi:type="dcterms:W3CDTF">2019-10-16T12:57:30Z</dcterms:created>
  <dcterms:modified xsi:type="dcterms:W3CDTF">2025-03-19T18:28:29Z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0x010100F9DEC55D1182894D88DDF81779EF290A</vt:lpwstr>
  </property>
  <property fmtid="{D5CDD505-2E9C-101B-9397-08002B2CF9AE}" pid="3" name="MediaServiceImageTags">
    <vt:lpwstr/>
  </property>
</Properties>
</file>