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codeName="ThisWorkbook" defaultThemeVersion="124226"/>
  <mc:AlternateContent xmlns:mc="http://schemas.openxmlformats.org/markup-compatibility/2006">
    <mc:Choice Requires="x15">
      <x15ac:absPath xmlns:x15ac="http://schemas.microsoft.com/office/spreadsheetml/2010/11/ac" url="https://gwinnettboc-my.sharepoint.com/personal/laurie_rodriguez_gwinnettcounty_com/Documents/Customer - Police/"/>
    </mc:Choice>
  </mc:AlternateContent>
  <xr:revisionPtr revIDLastSave="813" documentId="8_{F5D73EED-85D8-44DF-A660-6E52F4107E28}" xr6:coauthVersionLast="47" xr6:coauthVersionMax="47" xr10:uidLastSave="{F8B72E1B-20CC-4D6E-906C-88A5476E3E03}"/>
  <workbookProtection workbookAlgorithmName="SHA-512" workbookHashValue="IH85yoHbCGbssxcQpU+In7nVsogDoUteWekczYF6LagIrgzIKgahGp121Syg7nRWhxcCj1x7/o7jAoOWdHdpJA==" workbookSaltValue="fjSvJu/yCD0n1OY5fHq/Rg==" workbookSpinCount="100000" lockStructure="1"/>
  <bookViews>
    <workbookView xWindow="28680" yWindow="-120" windowWidth="29040" windowHeight="15720" tabRatio="834" activeTab="3" xr2:uid="{00000000-000D-0000-FFFF-FFFF00000000}"/>
  </bookViews>
  <sheets>
    <sheet name="Functional Requirement Instruct" sheetId="14" r:id="rId1"/>
    <sheet name="IT Tech Functional Reqs" sheetId="5" r:id="rId2"/>
    <sheet name="Bus Functional Reqs" sheetId="1" r:id="rId3"/>
    <sheet name="Compatability &amp; Interface Reqs" sheetId="4" r:id="rId4"/>
    <sheet name="Scoring Summary" sheetId="15" state="hidden" r:id="rId5"/>
  </sheets>
  <externalReferences>
    <externalReference r:id="rId6"/>
  </externalReferences>
  <definedNames>
    <definedName name="Availability">'[1]Support Data'!$A$48:$A$51</definedName>
    <definedName name="AvailabilityData">'[1]Support Data'!$A$48:$B$51</definedName>
    <definedName name="_xlnm.Print_Area" localSheetId="2">'Bus Functional Reqs'!$A$32:$Y$114</definedName>
    <definedName name="_xlnm.Print_Area" localSheetId="3">'Compatability &amp; Interface Reqs'!$A$4:$Y$18</definedName>
    <definedName name="_xlnm.Print_Area" localSheetId="0">'Functional Requirement Instruct'!$A$1:$F$25</definedName>
    <definedName name="_xlnm.Print_Area" localSheetId="1">'IT Tech Functional Reqs'!$A$4:$Y$53</definedName>
    <definedName name="_xlnm.Print_Area" localSheetId="4">'Scoring Summary'!$A$1:$M$32</definedName>
    <definedName name="_xlnm.Print_Titles" localSheetId="2">'Bus Functional Reqs'!$1:$31</definedName>
    <definedName name="_xlnm.Print_Titles" localSheetId="3">'Compatability &amp; Interface Reqs'!$1:$3</definedName>
    <definedName name="_xlnm.Print_Titles" localSheetId="1">'IT Tech Functional Reqs'!$1:$3</definedName>
    <definedName name="specdata">'[1]Support Data'!$A$5:$B$8</definedName>
    <definedName name="SpecType">'[1]Support Data'!$A$5:$A$8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13" i="4" l="1"/>
  <c r="U13" i="4"/>
  <c r="S13" i="4"/>
  <c r="R13" i="4"/>
  <c r="Q13" i="4"/>
  <c r="P13" i="4"/>
  <c r="O13" i="4"/>
  <c r="N13" i="4"/>
  <c r="M13" i="4"/>
  <c r="L13" i="4"/>
  <c r="K13" i="4"/>
  <c r="T13" i="4" s="1"/>
  <c r="V13" i="4" s="1"/>
  <c r="W16" i="4"/>
  <c r="U16" i="4"/>
  <c r="S16" i="4"/>
  <c r="R16" i="4"/>
  <c r="Q16" i="4"/>
  <c r="P16" i="4"/>
  <c r="O16" i="4"/>
  <c r="N16" i="4"/>
  <c r="M16" i="4"/>
  <c r="L16" i="4"/>
  <c r="K16" i="4"/>
  <c r="W15" i="4"/>
  <c r="U15" i="4"/>
  <c r="S15" i="4"/>
  <c r="R15" i="4"/>
  <c r="Q15" i="4"/>
  <c r="P15" i="4"/>
  <c r="O15" i="4"/>
  <c r="N15" i="4"/>
  <c r="M15" i="4"/>
  <c r="L15" i="4"/>
  <c r="K15" i="4"/>
  <c r="W17" i="4"/>
  <c r="W5" i="4"/>
  <c r="U5" i="4"/>
  <c r="S5" i="4"/>
  <c r="R5" i="4"/>
  <c r="Q5" i="4"/>
  <c r="P5" i="4"/>
  <c r="O5" i="4"/>
  <c r="N5" i="4"/>
  <c r="M5" i="4"/>
  <c r="L5" i="4"/>
  <c r="K5" i="4"/>
  <c r="W12" i="4"/>
  <c r="U12" i="4"/>
  <c r="S12" i="4"/>
  <c r="R12" i="4"/>
  <c r="Q12" i="4"/>
  <c r="P12" i="4"/>
  <c r="O12" i="4"/>
  <c r="N12" i="4"/>
  <c r="M12" i="4"/>
  <c r="L12" i="4"/>
  <c r="K12" i="4"/>
  <c r="W11" i="4"/>
  <c r="U11" i="4"/>
  <c r="S11" i="4"/>
  <c r="R11" i="4"/>
  <c r="Q11" i="4"/>
  <c r="P11" i="4"/>
  <c r="O11" i="4"/>
  <c r="N11" i="4"/>
  <c r="M11" i="4"/>
  <c r="L11" i="4"/>
  <c r="K11" i="4"/>
  <c r="W10" i="4"/>
  <c r="U10" i="4"/>
  <c r="S10" i="4"/>
  <c r="R10" i="4"/>
  <c r="Q10" i="4"/>
  <c r="P10" i="4"/>
  <c r="O10" i="4"/>
  <c r="N10" i="4"/>
  <c r="M10" i="4"/>
  <c r="L10" i="4"/>
  <c r="K10" i="4"/>
  <c r="W9" i="4"/>
  <c r="U9" i="4"/>
  <c r="S9" i="4"/>
  <c r="R9" i="4"/>
  <c r="Q9" i="4"/>
  <c r="P9" i="4"/>
  <c r="O9" i="4"/>
  <c r="N9" i="4"/>
  <c r="M9" i="4"/>
  <c r="L9" i="4"/>
  <c r="K9" i="4"/>
  <c r="W8" i="4"/>
  <c r="U8" i="4"/>
  <c r="S8" i="4"/>
  <c r="R8" i="4"/>
  <c r="Q8" i="4"/>
  <c r="P8" i="4"/>
  <c r="O8" i="4"/>
  <c r="N8" i="4"/>
  <c r="M8" i="4"/>
  <c r="L8" i="4"/>
  <c r="K8" i="4"/>
  <c r="W103" i="1"/>
  <c r="U103" i="1"/>
  <c r="S103" i="1"/>
  <c r="R103" i="1"/>
  <c r="Q103" i="1"/>
  <c r="P103" i="1"/>
  <c r="O103" i="1"/>
  <c r="N103" i="1"/>
  <c r="M103" i="1"/>
  <c r="L103" i="1"/>
  <c r="K103" i="1"/>
  <c r="W102" i="1"/>
  <c r="U102" i="1"/>
  <c r="S102" i="1"/>
  <c r="R102" i="1"/>
  <c r="Q102" i="1"/>
  <c r="P102" i="1"/>
  <c r="O102" i="1"/>
  <c r="N102" i="1"/>
  <c r="M102" i="1"/>
  <c r="L102" i="1"/>
  <c r="K102" i="1"/>
  <c r="W97" i="1"/>
  <c r="U97" i="1"/>
  <c r="S97" i="1"/>
  <c r="R97" i="1"/>
  <c r="Q97" i="1"/>
  <c r="P97" i="1"/>
  <c r="O97" i="1"/>
  <c r="N97" i="1"/>
  <c r="M97" i="1"/>
  <c r="L97" i="1"/>
  <c r="K97" i="1"/>
  <c r="W96" i="1"/>
  <c r="U96" i="1"/>
  <c r="S96" i="1"/>
  <c r="R96" i="1"/>
  <c r="Q96" i="1"/>
  <c r="P96" i="1"/>
  <c r="O96" i="1"/>
  <c r="N96" i="1"/>
  <c r="M96" i="1"/>
  <c r="L96" i="1"/>
  <c r="K96" i="1"/>
  <c r="W81" i="1"/>
  <c r="W76" i="1"/>
  <c r="U76" i="1"/>
  <c r="S76" i="1"/>
  <c r="R76" i="1"/>
  <c r="Q76" i="1"/>
  <c r="P76" i="1"/>
  <c r="O76" i="1"/>
  <c r="N76" i="1"/>
  <c r="M76" i="1"/>
  <c r="L76" i="1"/>
  <c r="K76" i="1"/>
  <c r="W75" i="1"/>
  <c r="U75" i="1"/>
  <c r="S75" i="1"/>
  <c r="R75" i="1"/>
  <c r="Q75" i="1"/>
  <c r="P75" i="1"/>
  <c r="O75" i="1"/>
  <c r="N75" i="1"/>
  <c r="M75" i="1"/>
  <c r="L75" i="1"/>
  <c r="K75" i="1"/>
  <c r="W24" i="1"/>
  <c r="U24" i="1"/>
  <c r="S24" i="1"/>
  <c r="R24" i="1"/>
  <c r="Q24" i="1"/>
  <c r="P24" i="1"/>
  <c r="O24" i="1"/>
  <c r="N24" i="1"/>
  <c r="M24" i="1"/>
  <c r="L24" i="1"/>
  <c r="K24" i="1"/>
  <c r="W71" i="1"/>
  <c r="U71" i="1"/>
  <c r="S71" i="1"/>
  <c r="R71" i="1"/>
  <c r="Q71" i="1"/>
  <c r="P71" i="1"/>
  <c r="O71" i="1"/>
  <c r="N71" i="1"/>
  <c r="M71" i="1"/>
  <c r="L71" i="1"/>
  <c r="K71" i="1"/>
  <c r="W72" i="1"/>
  <c r="U72" i="1"/>
  <c r="S72" i="1"/>
  <c r="R72" i="1"/>
  <c r="Q72" i="1"/>
  <c r="P72" i="1"/>
  <c r="O72" i="1"/>
  <c r="N72" i="1"/>
  <c r="M72" i="1"/>
  <c r="L72" i="1"/>
  <c r="K72" i="1"/>
  <c r="W64" i="1"/>
  <c r="U64" i="1"/>
  <c r="S64" i="1"/>
  <c r="R64" i="1"/>
  <c r="Q64" i="1"/>
  <c r="P64" i="1"/>
  <c r="O64" i="1"/>
  <c r="N64" i="1"/>
  <c r="M64" i="1"/>
  <c r="L64" i="1"/>
  <c r="K64" i="1"/>
  <c r="W30" i="1"/>
  <c r="U30" i="1"/>
  <c r="S30" i="1"/>
  <c r="R30" i="1"/>
  <c r="Q30" i="1"/>
  <c r="P30" i="1"/>
  <c r="O30" i="1"/>
  <c r="N30" i="1"/>
  <c r="M30" i="1"/>
  <c r="L30" i="1"/>
  <c r="K30" i="1"/>
  <c r="W29" i="1"/>
  <c r="U29" i="1"/>
  <c r="S29" i="1"/>
  <c r="R29" i="1"/>
  <c r="Q29" i="1"/>
  <c r="P29" i="1"/>
  <c r="O29" i="1"/>
  <c r="N29" i="1"/>
  <c r="M29" i="1"/>
  <c r="L29" i="1"/>
  <c r="K29" i="1"/>
  <c r="W28" i="1"/>
  <c r="U28" i="1"/>
  <c r="S28" i="1"/>
  <c r="R28" i="1"/>
  <c r="Q28" i="1"/>
  <c r="P28" i="1"/>
  <c r="O28" i="1"/>
  <c r="N28" i="1"/>
  <c r="M28" i="1"/>
  <c r="L28" i="1"/>
  <c r="K28" i="1"/>
  <c r="W27" i="1"/>
  <c r="U27" i="1"/>
  <c r="S27" i="1"/>
  <c r="R27" i="1"/>
  <c r="Q27" i="1"/>
  <c r="P27" i="1"/>
  <c r="O27" i="1"/>
  <c r="N27" i="1"/>
  <c r="M27" i="1"/>
  <c r="L27" i="1"/>
  <c r="K27" i="1"/>
  <c r="W26" i="1"/>
  <c r="U26" i="1"/>
  <c r="S26" i="1"/>
  <c r="R26" i="1"/>
  <c r="Q26" i="1"/>
  <c r="P26" i="1"/>
  <c r="O26" i="1"/>
  <c r="N26" i="1"/>
  <c r="M26" i="1"/>
  <c r="L26" i="1"/>
  <c r="K26" i="1"/>
  <c r="W57" i="1"/>
  <c r="U57" i="1"/>
  <c r="S57" i="1"/>
  <c r="R57" i="1"/>
  <c r="Q57" i="1"/>
  <c r="P57" i="1"/>
  <c r="O57" i="1"/>
  <c r="N57" i="1"/>
  <c r="M57" i="1"/>
  <c r="L57" i="1"/>
  <c r="K57" i="1"/>
  <c r="W7" i="4"/>
  <c r="U7" i="4"/>
  <c r="S7" i="4"/>
  <c r="R7" i="4"/>
  <c r="Q7" i="4"/>
  <c r="P7" i="4"/>
  <c r="O7" i="4"/>
  <c r="N7" i="4"/>
  <c r="M7" i="4"/>
  <c r="L7" i="4"/>
  <c r="K7" i="4"/>
  <c r="D30" i="15"/>
  <c r="C30" i="15"/>
  <c r="B30" i="15"/>
  <c r="D19" i="15"/>
  <c r="C19" i="15"/>
  <c r="B19" i="15"/>
  <c r="D8" i="15"/>
  <c r="C8" i="15"/>
  <c r="B8" i="15"/>
  <c r="W106" i="1"/>
  <c r="U106" i="1"/>
  <c r="S106" i="1"/>
  <c r="R106" i="1"/>
  <c r="Q106" i="1"/>
  <c r="P106" i="1"/>
  <c r="O106" i="1"/>
  <c r="N106" i="1"/>
  <c r="M106" i="1"/>
  <c r="L106" i="1"/>
  <c r="K106" i="1"/>
  <c r="W101" i="1"/>
  <c r="U101" i="1"/>
  <c r="S101" i="1"/>
  <c r="R101" i="1"/>
  <c r="Q101" i="1"/>
  <c r="P101" i="1"/>
  <c r="O101" i="1"/>
  <c r="N101" i="1"/>
  <c r="M101" i="1"/>
  <c r="L101" i="1"/>
  <c r="K101" i="1"/>
  <c r="W100" i="1"/>
  <c r="U100" i="1"/>
  <c r="S100" i="1"/>
  <c r="R100" i="1"/>
  <c r="Q100" i="1"/>
  <c r="P100" i="1"/>
  <c r="O100" i="1"/>
  <c r="N100" i="1"/>
  <c r="M100" i="1"/>
  <c r="L100" i="1"/>
  <c r="K100" i="1"/>
  <c r="W88" i="1"/>
  <c r="U88" i="1"/>
  <c r="S88" i="1"/>
  <c r="R88" i="1"/>
  <c r="Q88" i="1"/>
  <c r="P88" i="1"/>
  <c r="O88" i="1"/>
  <c r="N88" i="1"/>
  <c r="M88" i="1"/>
  <c r="L88" i="1"/>
  <c r="K88" i="1"/>
  <c r="W84" i="1"/>
  <c r="U84" i="1"/>
  <c r="S84" i="1"/>
  <c r="R84" i="1"/>
  <c r="Q84" i="1"/>
  <c r="P84" i="1"/>
  <c r="O84" i="1"/>
  <c r="N84" i="1"/>
  <c r="M84" i="1"/>
  <c r="L84" i="1"/>
  <c r="K84" i="1"/>
  <c r="W80" i="1"/>
  <c r="U80" i="1"/>
  <c r="S80" i="1"/>
  <c r="R80" i="1"/>
  <c r="Q80" i="1"/>
  <c r="P80" i="1"/>
  <c r="O80" i="1"/>
  <c r="N80" i="1"/>
  <c r="M80" i="1"/>
  <c r="L80" i="1"/>
  <c r="K80" i="1"/>
  <c r="W79" i="1"/>
  <c r="U79" i="1"/>
  <c r="S79" i="1"/>
  <c r="R79" i="1"/>
  <c r="Q79" i="1"/>
  <c r="P79" i="1"/>
  <c r="O79" i="1"/>
  <c r="N79" i="1"/>
  <c r="M79" i="1"/>
  <c r="L79" i="1"/>
  <c r="K79" i="1"/>
  <c r="W78" i="1"/>
  <c r="U78" i="1"/>
  <c r="S78" i="1"/>
  <c r="R78" i="1"/>
  <c r="Q78" i="1"/>
  <c r="P78" i="1"/>
  <c r="O78" i="1"/>
  <c r="N78" i="1"/>
  <c r="M78" i="1"/>
  <c r="L78" i="1"/>
  <c r="K78" i="1"/>
  <c r="T16" i="4" l="1"/>
  <c r="V16" i="4" s="1"/>
  <c r="T15" i="4"/>
  <c r="V15" i="4" s="1"/>
  <c r="T5" i="4"/>
  <c r="V5" i="4" s="1"/>
  <c r="T9" i="4"/>
  <c r="V9" i="4" s="1"/>
  <c r="T12" i="4"/>
  <c r="V12" i="4" s="1"/>
  <c r="T10" i="4"/>
  <c r="V10" i="4" s="1"/>
  <c r="T8" i="4"/>
  <c r="V8" i="4" s="1"/>
  <c r="T11" i="4"/>
  <c r="V11" i="4" s="1"/>
  <c r="T7" i="4"/>
  <c r="V7" i="4" s="1"/>
  <c r="T102" i="1"/>
  <c r="V102" i="1" s="1"/>
  <c r="T103" i="1"/>
  <c r="V103" i="1" s="1"/>
  <c r="T97" i="1"/>
  <c r="V97" i="1" s="1"/>
  <c r="T96" i="1"/>
  <c r="V96" i="1" s="1"/>
  <c r="T76" i="1"/>
  <c r="V76" i="1" s="1"/>
  <c r="T75" i="1"/>
  <c r="V75" i="1" s="1"/>
  <c r="T24" i="1"/>
  <c r="V24" i="1" s="1"/>
  <c r="T71" i="1"/>
  <c r="V71" i="1" s="1"/>
  <c r="T72" i="1"/>
  <c r="V72" i="1" s="1"/>
  <c r="T64" i="1"/>
  <c r="V64" i="1" s="1"/>
  <c r="T27" i="1"/>
  <c r="V27" i="1" s="1"/>
  <c r="T30" i="1"/>
  <c r="V30" i="1" s="1"/>
  <c r="T29" i="1"/>
  <c r="V29" i="1" s="1"/>
  <c r="T28" i="1"/>
  <c r="V28" i="1" s="1"/>
  <c r="T26" i="1"/>
  <c r="V26" i="1" s="1"/>
  <c r="T57" i="1"/>
  <c r="V57" i="1" s="1"/>
  <c r="T106" i="1"/>
  <c r="V106" i="1" s="1"/>
  <c r="T100" i="1"/>
  <c r="V100" i="1" s="1"/>
  <c r="T101" i="1"/>
  <c r="V101" i="1" s="1"/>
  <c r="T88" i="1"/>
  <c r="V88" i="1" s="1"/>
  <c r="T78" i="1"/>
  <c r="V78" i="1" s="1"/>
  <c r="T84" i="1"/>
  <c r="V84" i="1" s="1"/>
  <c r="T79" i="1"/>
  <c r="V79" i="1" s="1"/>
  <c r="T80" i="1"/>
  <c r="V80" i="1" s="1"/>
  <c r="W68" i="1" l="1"/>
  <c r="U68" i="1"/>
  <c r="S68" i="1"/>
  <c r="R68" i="1"/>
  <c r="Q68" i="1"/>
  <c r="P68" i="1"/>
  <c r="O68" i="1"/>
  <c r="N68" i="1"/>
  <c r="M68" i="1"/>
  <c r="L68" i="1"/>
  <c r="K68" i="1"/>
  <c r="W69" i="1"/>
  <c r="U69" i="1"/>
  <c r="S69" i="1"/>
  <c r="R69" i="1"/>
  <c r="Q69" i="1"/>
  <c r="P69" i="1"/>
  <c r="O69" i="1"/>
  <c r="N69" i="1"/>
  <c r="M69" i="1"/>
  <c r="L69" i="1"/>
  <c r="K69" i="1"/>
  <c r="W67" i="1"/>
  <c r="U67" i="1"/>
  <c r="S67" i="1"/>
  <c r="R67" i="1"/>
  <c r="Q67" i="1"/>
  <c r="P67" i="1"/>
  <c r="O67" i="1"/>
  <c r="N67" i="1"/>
  <c r="M67" i="1"/>
  <c r="L67" i="1"/>
  <c r="K67" i="1"/>
  <c r="W4" i="1"/>
  <c r="U4" i="1"/>
  <c r="S4" i="1"/>
  <c r="R4" i="1"/>
  <c r="Q4" i="1"/>
  <c r="P4" i="1"/>
  <c r="O4" i="1"/>
  <c r="N4" i="1"/>
  <c r="M4" i="1"/>
  <c r="L4" i="1"/>
  <c r="K4" i="1"/>
  <c r="T4" i="1" l="1"/>
  <c r="V4" i="1" s="1"/>
  <c r="T69" i="1"/>
  <c r="V69" i="1" s="1"/>
  <c r="T68" i="1"/>
  <c r="V68" i="1" s="1"/>
  <c r="T67" i="1"/>
  <c r="V67" i="1" s="1"/>
  <c r="W14" i="1" l="1"/>
  <c r="U14" i="1"/>
  <c r="S14" i="1"/>
  <c r="R14" i="1"/>
  <c r="Q14" i="1"/>
  <c r="P14" i="1"/>
  <c r="O14" i="1"/>
  <c r="N14" i="1"/>
  <c r="M14" i="1"/>
  <c r="L14" i="1"/>
  <c r="K14" i="1"/>
  <c r="W49" i="1"/>
  <c r="U49" i="1"/>
  <c r="S49" i="1"/>
  <c r="R49" i="1"/>
  <c r="Q49" i="1"/>
  <c r="P49" i="1"/>
  <c r="O49" i="1"/>
  <c r="N49" i="1"/>
  <c r="M49" i="1"/>
  <c r="L49" i="1"/>
  <c r="K49" i="1"/>
  <c r="W4" i="4"/>
  <c r="U4" i="4"/>
  <c r="S4" i="4"/>
  <c r="R4" i="4"/>
  <c r="Q4" i="4"/>
  <c r="P4" i="4"/>
  <c r="O4" i="4"/>
  <c r="N4" i="4"/>
  <c r="M4" i="4"/>
  <c r="L4" i="4"/>
  <c r="K4" i="4"/>
  <c r="W93" i="1"/>
  <c r="T49" i="1" l="1"/>
  <c r="V49" i="1" s="1"/>
  <c r="T14" i="1"/>
  <c r="V14" i="1" s="1"/>
  <c r="T4" i="4"/>
  <c r="V4" i="4" s="1"/>
  <c r="D29" i="15"/>
  <c r="C29" i="15"/>
  <c r="B29" i="15"/>
  <c r="W6" i="4" l="1"/>
  <c r="U6" i="4"/>
  <c r="S6" i="4"/>
  <c r="R6" i="4"/>
  <c r="Q6" i="4"/>
  <c r="P6" i="4"/>
  <c r="O6" i="4"/>
  <c r="N6" i="4"/>
  <c r="M6" i="4"/>
  <c r="L6" i="4"/>
  <c r="K6" i="4"/>
  <c r="W111" i="1"/>
  <c r="U111" i="1"/>
  <c r="S111" i="1"/>
  <c r="R111" i="1"/>
  <c r="Q111" i="1"/>
  <c r="P111" i="1"/>
  <c r="O111" i="1"/>
  <c r="N111" i="1"/>
  <c r="M111" i="1"/>
  <c r="L111" i="1"/>
  <c r="K111" i="1"/>
  <c r="W114" i="1"/>
  <c r="U114" i="1"/>
  <c r="S114" i="1"/>
  <c r="R114" i="1"/>
  <c r="Q114" i="1"/>
  <c r="P114" i="1"/>
  <c r="O114" i="1"/>
  <c r="N114" i="1"/>
  <c r="M114" i="1"/>
  <c r="L114" i="1"/>
  <c r="K114" i="1"/>
  <c r="W113" i="1"/>
  <c r="U113" i="1"/>
  <c r="S113" i="1"/>
  <c r="R113" i="1"/>
  <c r="Q113" i="1"/>
  <c r="P113" i="1"/>
  <c r="O113" i="1"/>
  <c r="N113" i="1"/>
  <c r="M113" i="1"/>
  <c r="L113" i="1"/>
  <c r="K113" i="1"/>
  <c r="W112" i="1"/>
  <c r="U112" i="1"/>
  <c r="S112" i="1"/>
  <c r="R112" i="1"/>
  <c r="Q112" i="1"/>
  <c r="P112" i="1"/>
  <c r="O112" i="1"/>
  <c r="N112" i="1"/>
  <c r="M112" i="1"/>
  <c r="L112" i="1"/>
  <c r="K112" i="1"/>
  <c r="W110" i="1"/>
  <c r="U110" i="1"/>
  <c r="S110" i="1"/>
  <c r="R110" i="1"/>
  <c r="Q110" i="1"/>
  <c r="P110" i="1"/>
  <c r="O110" i="1"/>
  <c r="N110" i="1"/>
  <c r="M110" i="1"/>
  <c r="L110" i="1"/>
  <c r="K110" i="1"/>
  <c r="W109" i="1"/>
  <c r="U109" i="1"/>
  <c r="S109" i="1"/>
  <c r="R109" i="1"/>
  <c r="Q109" i="1"/>
  <c r="P109" i="1"/>
  <c r="O109" i="1"/>
  <c r="N109" i="1"/>
  <c r="M109" i="1"/>
  <c r="L109" i="1"/>
  <c r="K109" i="1"/>
  <c r="W108" i="1"/>
  <c r="U108" i="1"/>
  <c r="S108" i="1"/>
  <c r="R108" i="1"/>
  <c r="Q108" i="1"/>
  <c r="P108" i="1"/>
  <c r="O108" i="1"/>
  <c r="N108" i="1"/>
  <c r="M108" i="1"/>
  <c r="L108" i="1"/>
  <c r="K108" i="1"/>
  <c r="W107" i="1"/>
  <c r="U107" i="1"/>
  <c r="S107" i="1"/>
  <c r="R107" i="1"/>
  <c r="Q107" i="1"/>
  <c r="P107" i="1"/>
  <c r="O107" i="1"/>
  <c r="N107" i="1"/>
  <c r="M107" i="1"/>
  <c r="L107" i="1"/>
  <c r="K107" i="1"/>
  <c r="W105" i="1"/>
  <c r="U105" i="1"/>
  <c r="S105" i="1"/>
  <c r="R105" i="1"/>
  <c r="Q105" i="1"/>
  <c r="P105" i="1"/>
  <c r="O105" i="1"/>
  <c r="N105" i="1"/>
  <c r="M105" i="1"/>
  <c r="L105" i="1"/>
  <c r="K105" i="1"/>
  <c r="W104" i="1"/>
  <c r="U104" i="1"/>
  <c r="S104" i="1"/>
  <c r="R104" i="1"/>
  <c r="Q104" i="1"/>
  <c r="P104" i="1"/>
  <c r="O104" i="1"/>
  <c r="N104" i="1"/>
  <c r="M104" i="1"/>
  <c r="L104" i="1"/>
  <c r="K104" i="1"/>
  <c r="W98" i="1"/>
  <c r="U98" i="1"/>
  <c r="S98" i="1"/>
  <c r="R98" i="1"/>
  <c r="Q98" i="1"/>
  <c r="P98" i="1"/>
  <c r="O98" i="1"/>
  <c r="N98" i="1"/>
  <c r="M98" i="1"/>
  <c r="L98" i="1"/>
  <c r="K98" i="1"/>
  <c r="W99" i="1"/>
  <c r="U99" i="1"/>
  <c r="S99" i="1"/>
  <c r="R99" i="1"/>
  <c r="Q99" i="1"/>
  <c r="P99" i="1"/>
  <c r="O99" i="1"/>
  <c r="N99" i="1"/>
  <c r="M99" i="1"/>
  <c r="L99" i="1"/>
  <c r="K99" i="1"/>
  <c r="W95" i="1"/>
  <c r="U95" i="1"/>
  <c r="S95" i="1"/>
  <c r="R95" i="1"/>
  <c r="Q95" i="1"/>
  <c r="P95" i="1"/>
  <c r="O95" i="1"/>
  <c r="N95" i="1"/>
  <c r="M95" i="1"/>
  <c r="L95" i="1"/>
  <c r="K95" i="1"/>
  <c r="W94" i="1"/>
  <c r="U94" i="1"/>
  <c r="S94" i="1"/>
  <c r="R94" i="1"/>
  <c r="Q94" i="1"/>
  <c r="P94" i="1"/>
  <c r="O94" i="1"/>
  <c r="N94" i="1"/>
  <c r="M94" i="1"/>
  <c r="L94" i="1"/>
  <c r="K94" i="1"/>
  <c r="W44" i="1"/>
  <c r="U44" i="1"/>
  <c r="S44" i="1"/>
  <c r="R44" i="1"/>
  <c r="Q44" i="1"/>
  <c r="P44" i="1"/>
  <c r="O44" i="1"/>
  <c r="N44" i="1"/>
  <c r="M44" i="1"/>
  <c r="L44" i="1"/>
  <c r="K44" i="1"/>
  <c r="W92" i="1"/>
  <c r="U92" i="1"/>
  <c r="S92" i="1"/>
  <c r="R92" i="1"/>
  <c r="Q92" i="1"/>
  <c r="P92" i="1"/>
  <c r="O92" i="1"/>
  <c r="N92" i="1"/>
  <c r="M92" i="1"/>
  <c r="L92" i="1"/>
  <c r="K92" i="1"/>
  <c r="W91" i="1"/>
  <c r="U91" i="1"/>
  <c r="S91" i="1"/>
  <c r="R91" i="1"/>
  <c r="Q91" i="1"/>
  <c r="P91" i="1"/>
  <c r="O91" i="1"/>
  <c r="N91" i="1"/>
  <c r="M91" i="1"/>
  <c r="L91" i="1"/>
  <c r="K91" i="1"/>
  <c r="W90" i="1"/>
  <c r="U90" i="1"/>
  <c r="S90" i="1"/>
  <c r="R90" i="1"/>
  <c r="Q90" i="1"/>
  <c r="P90" i="1"/>
  <c r="O90" i="1"/>
  <c r="N90" i="1"/>
  <c r="M90" i="1"/>
  <c r="L90" i="1"/>
  <c r="K90" i="1"/>
  <c r="W89" i="1"/>
  <c r="U89" i="1"/>
  <c r="S89" i="1"/>
  <c r="R89" i="1"/>
  <c r="Q89" i="1"/>
  <c r="P89" i="1"/>
  <c r="O89" i="1"/>
  <c r="N89" i="1"/>
  <c r="M89" i="1"/>
  <c r="L89" i="1"/>
  <c r="K89" i="1"/>
  <c r="W87" i="1"/>
  <c r="U87" i="1"/>
  <c r="S87" i="1"/>
  <c r="R87" i="1"/>
  <c r="Q87" i="1"/>
  <c r="P87" i="1"/>
  <c r="O87" i="1"/>
  <c r="N87" i="1"/>
  <c r="M87" i="1"/>
  <c r="L87" i="1"/>
  <c r="K87" i="1"/>
  <c r="W86" i="1"/>
  <c r="U86" i="1"/>
  <c r="S86" i="1"/>
  <c r="R86" i="1"/>
  <c r="Q86" i="1"/>
  <c r="P86" i="1"/>
  <c r="O86" i="1"/>
  <c r="N86" i="1"/>
  <c r="M86" i="1"/>
  <c r="L86" i="1"/>
  <c r="K86" i="1"/>
  <c r="W85" i="1"/>
  <c r="U85" i="1"/>
  <c r="S85" i="1"/>
  <c r="R85" i="1"/>
  <c r="Q85" i="1"/>
  <c r="P85" i="1"/>
  <c r="O85" i="1"/>
  <c r="N85" i="1"/>
  <c r="M85" i="1"/>
  <c r="L85" i="1"/>
  <c r="K85" i="1"/>
  <c r="W83" i="1"/>
  <c r="U83" i="1"/>
  <c r="S83" i="1"/>
  <c r="R83" i="1"/>
  <c r="Q83" i="1"/>
  <c r="P83" i="1"/>
  <c r="O83" i="1"/>
  <c r="N83" i="1"/>
  <c r="M83" i="1"/>
  <c r="L83" i="1"/>
  <c r="K83" i="1"/>
  <c r="W82" i="1"/>
  <c r="U82" i="1"/>
  <c r="S82" i="1"/>
  <c r="R82" i="1"/>
  <c r="Q82" i="1"/>
  <c r="P82" i="1"/>
  <c r="O82" i="1"/>
  <c r="N82" i="1"/>
  <c r="M82" i="1"/>
  <c r="L82" i="1"/>
  <c r="K82" i="1"/>
  <c r="W77" i="1"/>
  <c r="U77" i="1"/>
  <c r="S77" i="1"/>
  <c r="R77" i="1"/>
  <c r="Q77" i="1"/>
  <c r="P77" i="1"/>
  <c r="O77" i="1"/>
  <c r="N77" i="1"/>
  <c r="M77" i="1"/>
  <c r="L77" i="1"/>
  <c r="K77" i="1"/>
  <c r="W74" i="1"/>
  <c r="U74" i="1"/>
  <c r="S74" i="1"/>
  <c r="R74" i="1"/>
  <c r="Q74" i="1"/>
  <c r="P74" i="1"/>
  <c r="O74" i="1"/>
  <c r="N74" i="1"/>
  <c r="M74" i="1"/>
  <c r="L74" i="1"/>
  <c r="K74" i="1"/>
  <c r="W73" i="1"/>
  <c r="U73" i="1"/>
  <c r="S73" i="1"/>
  <c r="R73" i="1"/>
  <c r="Q73" i="1"/>
  <c r="P73" i="1"/>
  <c r="O73" i="1"/>
  <c r="N73" i="1"/>
  <c r="M73" i="1"/>
  <c r="L73" i="1"/>
  <c r="K73" i="1"/>
  <c r="W70" i="1"/>
  <c r="U70" i="1"/>
  <c r="S70" i="1"/>
  <c r="R70" i="1"/>
  <c r="Q70" i="1"/>
  <c r="P70" i="1"/>
  <c r="O70" i="1"/>
  <c r="N70" i="1"/>
  <c r="M70" i="1"/>
  <c r="L70" i="1"/>
  <c r="K70" i="1"/>
  <c r="W5" i="1"/>
  <c r="U5" i="1"/>
  <c r="S5" i="1"/>
  <c r="R5" i="1"/>
  <c r="Q5" i="1"/>
  <c r="P5" i="1"/>
  <c r="O5" i="1"/>
  <c r="N5" i="1"/>
  <c r="M5" i="1"/>
  <c r="L5" i="1"/>
  <c r="K5" i="1"/>
  <c r="W16" i="1"/>
  <c r="U16" i="1"/>
  <c r="S16" i="1"/>
  <c r="R16" i="1"/>
  <c r="Q16" i="1"/>
  <c r="P16" i="1"/>
  <c r="O16" i="1"/>
  <c r="N16" i="1"/>
  <c r="M16" i="1"/>
  <c r="L16" i="1"/>
  <c r="K16" i="1"/>
  <c r="W12" i="1"/>
  <c r="U12" i="1"/>
  <c r="S12" i="1"/>
  <c r="R12" i="1"/>
  <c r="Q12" i="1"/>
  <c r="P12" i="1"/>
  <c r="O12" i="1"/>
  <c r="N12" i="1"/>
  <c r="M12" i="1"/>
  <c r="L12" i="1"/>
  <c r="K12" i="1"/>
  <c r="W6" i="1"/>
  <c r="U6" i="1"/>
  <c r="S6" i="1"/>
  <c r="R6" i="1"/>
  <c r="Q6" i="1"/>
  <c r="P6" i="1"/>
  <c r="O6" i="1"/>
  <c r="N6" i="1"/>
  <c r="M6" i="1"/>
  <c r="L6" i="1"/>
  <c r="K6" i="1"/>
  <c r="W20" i="1"/>
  <c r="U20" i="1"/>
  <c r="S20" i="1"/>
  <c r="R20" i="1"/>
  <c r="Q20" i="1"/>
  <c r="P20" i="1"/>
  <c r="O20" i="1"/>
  <c r="N20" i="1"/>
  <c r="M20" i="1"/>
  <c r="L20" i="1"/>
  <c r="K20" i="1"/>
  <c r="W15" i="1"/>
  <c r="U15" i="1"/>
  <c r="S15" i="1"/>
  <c r="R15" i="1"/>
  <c r="Q15" i="1"/>
  <c r="P15" i="1"/>
  <c r="O15" i="1"/>
  <c r="N15" i="1"/>
  <c r="M15" i="1"/>
  <c r="L15" i="1"/>
  <c r="K15" i="1"/>
  <c r="W25" i="1"/>
  <c r="U25" i="1"/>
  <c r="S25" i="1"/>
  <c r="R25" i="1"/>
  <c r="Q25" i="1"/>
  <c r="P25" i="1"/>
  <c r="O25" i="1"/>
  <c r="N25" i="1"/>
  <c r="M25" i="1"/>
  <c r="L25" i="1"/>
  <c r="K25" i="1"/>
  <c r="W13" i="1"/>
  <c r="U13" i="1"/>
  <c r="S13" i="1"/>
  <c r="R13" i="1"/>
  <c r="Q13" i="1"/>
  <c r="P13" i="1"/>
  <c r="O13" i="1"/>
  <c r="N13" i="1"/>
  <c r="M13" i="1"/>
  <c r="L13" i="1"/>
  <c r="K13" i="1"/>
  <c r="W11" i="1"/>
  <c r="U11" i="1"/>
  <c r="S11" i="1"/>
  <c r="R11" i="1"/>
  <c r="Q11" i="1"/>
  <c r="P11" i="1"/>
  <c r="O11" i="1"/>
  <c r="N11" i="1"/>
  <c r="M11" i="1"/>
  <c r="L11" i="1"/>
  <c r="K11" i="1"/>
  <c r="W10" i="1"/>
  <c r="U10" i="1"/>
  <c r="S10" i="1"/>
  <c r="R10" i="1"/>
  <c r="Q10" i="1"/>
  <c r="P10" i="1"/>
  <c r="O10" i="1"/>
  <c r="N10" i="1"/>
  <c r="M10" i="1"/>
  <c r="L10" i="1"/>
  <c r="K10" i="1"/>
  <c r="W38" i="1"/>
  <c r="U38" i="1"/>
  <c r="S38" i="1"/>
  <c r="R38" i="1"/>
  <c r="Q38" i="1"/>
  <c r="P38" i="1"/>
  <c r="O38" i="1"/>
  <c r="N38" i="1"/>
  <c r="M38" i="1"/>
  <c r="L38" i="1"/>
  <c r="K38" i="1"/>
  <c r="W37" i="1"/>
  <c r="U37" i="1"/>
  <c r="S37" i="1"/>
  <c r="R37" i="1"/>
  <c r="Q37" i="1"/>
  <c r="P37" i="1"/>
  <c r="O37" i="1"/>
  <c r="N37" i="1"/>
  <c r="M37" i="1"/>
  <c r="L37" i="1"/>
  <c r="K37" i="1"/>
  <c r="W52" i="5"/>
  <c r="U52" i="5"/>
  <c r="S52" i="5"/>
  <c r="R52" i="5"/>
  <c r="Q52" i="5"/>
  <c r="P52" i="5"/>
  <c r="O52" i="5"/>
  <c r="N52" i="5"/>
  <c r="M52" i="5"/>
  <c r="L52" i="5"/>
  <c r="K52" i="5"/>
  <c r="W51" i="5"/>
  <c r="U51" i="5"/>
  <c r="S51" i="5"/>
  <c r="R51" i="5"/>
  <c r="Q51" i="5"/>
  <c r="P51" i="5"/>
  <c r="O51" i="5"/>
  <c r="N51" i="5"/>
  <c r="M51" i="5"/>
  <c r="L51" i="5"/>
  <c r="K51" i="5"/>
  <c r="W50" i="5"/>
  <c r="U50" i="5"/>
  <c r="S50" i="5"/>
  <c r="R50" i="5"/>
  <c r="Q50" i="5"/>
  <c r="P50" i="5"/>
  <c r="O50" i="5"/>
  <c r="N50" i="5"/>
  <c r="M50" i="5"/>
  <c r="L50" i="5"/>
  <c r="K50" i="5"/>
  <c r="W49" i="5"/>
  <c r="U49" i="5"/>
  <c r="S49" i="5"/>
  <c r="R49" i="5"/>
  <c r="Q49" i="5"/>
  <c r="P49" i="5"/>
  <c r="O49" i="5"/>
  <c r="N49" i="5"/>
  <c r="M49" i="5"/>
  <c r="L49" i="5"/>
  <c r="K49" i="5"/>
  <c r="W48" i="5"/>
  <c r="U48" i="5"/>
  <c r="S48" i="5"/>
  <c r="R48" i="5"/>
  <c r="Q48" i="5"/>
  <c r="P48" i="5"/>
  <c r="O48" i="5"/>
  <c r="N48" i="5"/>
  <c r="M48" i="5"/>
  <c r="L48" i="5"/>
  <c r="K48" i="5"/>
  <c r="W47" i="5"/>
  <c r="U47" i="5"/>
  <c r="S47" i="5"/>
  <c r="R47" i="5"/>
  <c r="Q47" i="5"/>
  <c r="P47" i="5"/>
  <c r="O47" i="5"/>
  <c r="N47" i="5"/>
  <c r="M47" i="5"/>
  <c r="L47" i="5"/>
  <c r="K47" i="5"/>
  <c r="W46" i="5"/>
  <c r="U46" i="5"/>
  <c r="S46" i="5"/>
  <c r="R46" i="5"/>
  <c r="Q46" i="5"/>
  <c r="P46" i="5"/>
  <c r="O46" i="5"/>
  <c r="N46" i="5"/>
  <c r="M46" i="5"/>
  <c r="L46" i="5"/>
  <c r="K46" i="5"/>
  <c r="W45" i="5"/>
  <c r="U45" i="5"/>
  <c r="S45" i="5"/>
  <c r="R45" i="5"/>
  <c r="Q45" i="5"/>
  <c r="P45" i="5"/>
  <c r="O45" i="5"/>
  <c r="N45" i="5"/>
  <c r="M45" i="5"/>
  <c r="L45" i="5"/>
  <c r="K45" i="5"/>
  <c r="W44" i="5"/>
  <c r="U44" i="5"/>
  <c r="S44" i="5"/>
  <c r="R44" i="5"/>
  <c r="Q44" i="5"/>
  <c r="P44" i="5"/>
  <c r="O44" i="5"/>
  <c r="N44" i="5"/>
  <c r="M44" i="5"/>
  <c r="L44" i="5"/>
  <c r="K44" i="5"/>
  <c r="W43" i="5"/>
  <c r="U43" i="5"/>
  <c r="S43" i="5"/>
  <c r="R43" i="5"/>
  <c r="Q43" i="5"/>
  <c r="P43" i="5"/>
  <c r="O43" i="5"/>
  <c r="N43" i="5"/>
  <c r="M43" i="5"/>
  <c r="L43" i="5"/>
  <c r="K43" i="5"/>
  <c r="W42" i="5"/>
  <c r="U42" i="5"/>
  <c r="S42" i="5"/>
  <c r="R42" i="5"/>
  <c r="Q42" i="5"/>
  <c r="P42" i="5"/>
  <c r="O42" i="5"/>
  <c r="N42" i="5"/>
  <c r="M42" i="5"/>
  <c r="L42" i="5"/>
  <c r="K42" i="5"/>
  <c r="W41" i="5"/>
  <c r="U41" i="5"/>
  <c r="S41" i="5"/>
  <c r="R41" i="5"/>
  <c r="Q41" i="5"/>
  <c r="P41" i="5"/>
  <c r="O41" i="5"/>
  <c r="N41" i="5"/>
  <c r="M41" i="5"/>
  <c r="L41" i="5"/>
  <c r="K41" i="5"/>
  <c r="W40" i="5"/>
  <c r="U40" i="5"/>
  <c r="S40" i="5"/>
  <c r="R40" i="5"/>
  <c r="Q40" i="5"/>
  <c r="P40" i="5"/>
  <c r="O40" i="5"/>
  <c r="N40" i="5"/>
  <c r="M40" i="5"/>
  <c r="L40" i="5"/>
  <c r="K40" i="5"/>
  <c r="W39" i="5"/>
  <c r="U39" i="5"/>
  <c r="S39" i="5"/>
  <c r="R39" i="5"/>
  <c r="Q39" i="5"/>
  <c r="P39" i="5"/>
  <c r="O39" i="5"/>
  <c r="N39" i="5"/>
  <c r="M39" i="5"/>
  <c r="L39" i="5"/>
  <c r="K39" i="5"/>
  <c r="W38" i="5"/>
  <c r="U38" i="5"/>
  <c r="S38" i="5"/>
  <c r="R38" i="5"/>
  <c r="Q38" i="5"/>
  <c r="P38" i="5"/>
  <c r="O38" i="5"/>
  <c r="N38" i="5"/>
  <c r="M38" i="5"/>
  <c r="L38" i="5"/>
  <c r="K38" i="5"/>
  <c r="W34" i="5"/>
  <c r="U34" i="5"/>
  <c r="S34" i="5"/>
  <c r="R34" i="5"/>
  <c r="Q34" i="5"/>
  <c r="P34" i="5"/>
  <c r="O34" i="5"/>
  <c r="N34" i="5"/>
  <c r="M34" i="5"/>
  <c r="L34" i="5"/>
  <c r="K34" i="5"/>
  <c r="W33" i="5"/>
  <c r="U33" i="5"/>
  <c r="S33" i="5"/>
  <c r="R33" i="5"/>
  <c r="Q33" i="5"/>
  <c r="P33" i="5"/>
  <c r="O33" i="5"/>
  <c r="N33" i="5"/>
  <c r="M33" i="5"/>
  <c r="L33" i="5"/>
  <c r="K33" i="5"/>
  <c r="W32" i="5"/>
  <c r="U32" i="5"/>
  <c r="S32" i="5"/>
  <c r="R32" i="5"/>
  <c r="Q32" i="5"/>
  <c r="P32" i="5"/>
  <c r="O32" i="5"/>
  <c r="N32" i="5"/>
  <c r="M32" i="5"/>
  <c r="L32" i="5"/>
  <c r="K32" i="5"/>
  <c r="W31" i="5"/>
  <c r="U31" i="5"/>
  <c r="S31" i="5"/>
  <c r="R31" i="5"/>
  <c r="Q31" i="5"/>
  <c r="P31" i="5"/>
  <c r="O31" i="5"/>
  <c r="N31" i="5"/>
  <c r="M31" i="5"/>
  <c r="L31" i="5"/>
  <c r="K31" i="5"/>
  <c r="W30" i="5"/>
  <c r="U30" i="5"/>
  <c r="S30" i="5"/>
  <c r="R30" i="5"/>
  <c r="Q30" i="5"/>
  <c r="P30" i="5"/>
  <c r="O30" i="5"/>
  <c r="N30" i="5"/>
  <c r="M30" i="5"/>
  <c r="L30" i="5"/>
  <c r="K30" i="5"/>
  <c r="W29" i="5"/>
  <c r="U29" i="5"/>
  <c r="S29" i="5"/>
  <c r="R29" i="5"/>
  <c r="Q29" i="5"/>
  <c r="P29" i="5"/>
  <c r="O29" i="5"/>
  <c r="N29" i="5"/>
  <c r="M29" i="5"/>
  <c r="L29" i="5"/>
  <c r="K29" i="5"/>
  <c r="W28" i="5"/>
  <c r="U28" i="5"/>
  <c r="S28" i="5"/>
  <c r="R28" i="5"/>
  <c r="Q28" i="5"/>
  <c r="P28" i="5"/>
  <c r="O28" i="5"/>
  <c r="N28" i="5"/>
  <c r="M28" i="5"/>
  <c r="L28" i="5"/>
  <c r="K28" i="5"/>
  <c r="W27" i="5"/>
  <c r="U27" i="5"/>
  <c r="S27" i="5"/>
  <c r="R27" i="5"/>
  <c r="Q27" i="5"/>
  <c r="P27" i="5"/>
  <c r="O27" i="5"/>
  <c r="N27" i="5"/>
  <c r="M27" i="5"/>
  <c r="L27" i="5"/>
  <c r="K27" i="5"/>
  <c r="D31" i="15"/>
  <c r="D32" i="15" s="1"/>
  <c r="C31" i="15"/>
  <c r="C32" i="15" s="1"/>
  <c r="B31" i="15"/>
  <c r="E30" i="15"/>
  <c r="E28" i="15"/>
  <c r="D20" i="15"/>
  <c r="C20" i="15"/>
  <c r="B20" i="15"/>
  <c r="D18" i="15"/>
  <c r="C18" i="15"/>
  <c r="B18" i="15"/>
  <c r="E17" i="15"/>
  <c r="W14" i="4"/>
  <c r="W32" i="1"/>
  <c r="W26" i="5"/>
  <c r="W18" i="5"/>
  <c r="W17" i="5"/>
  <c r="W16" i="5"/>
  <c r="W25" i="5"/>
  <c r="W24" i="5"/>
  <c r="W23" i="5"/>
  <c r="W22" i="5"/>
  <c r="W21" i="5"/>
  <c r="W15" i="5"/>
  <c r="W14" i="5"/>
  <c r="W13" i="5"/>
  <c r="W12" i="5"/>
  <c r="W11" i="5"/>
  <c r="W20" i="5"/>
  <c r="W19" i="5"/>
  <c r="W10" i="5"/>
  <c r="W9" i="5"/>
  <c r="W8" i="5"/>
  <c r="W7" i="5"/>
  <c r="W6" i="5"/>
  <c r="W5" i="5"/>
  <c r="W4" i="5"/>
  <c r="D7" i="15"/>
  <c r="C7" i="15"/>
  <c r="B7" i="15"/>
  <c r="U14" i="4"/>
  <c r="S14" i="4"/>
  <c r="R14" i="4"/>
  <c r="Q14" i="4"/>
  <c r="P14" i="4"/>
  <c r="O14" i="4"/>
  <c r="N14" i="4"/>
  <c r="M14" i="4"/>
  <c r="L14" i="4"/>
  <c r="K14" i="4"/>
  <c r="K16" i="5"/>
  <c r="L16" i="5"/>
  <c r="M16" i="5"/>
  <c r="N16" i="5"/>
  <c r="O16" i="5"/>
  <c r="P16" i="5"/>
  <c r="Q16" i="5"/>
  <c r="R16" i="5"/>
  <c r="S16" i="5"/>
  <c r="U16" i="5"/>
  <c r="U32" i="1"/>
  <c r="S32" i="1"/>
  <c r="R32" i="1"/>
  <c r="Q32" i="1"/>
  <c r="P32" i="1"/>
  <c r="O32" i="1"/>
  <c r="N32" i="1"/>
  <c r="M32" i="1"/>
  <c r="L32" i="1"/>
  <c r="K32" i="1"/>
  <c r="D9" i="15"/>
  <c r="C9" i="15"/>
  <c r="B9" i="15"/>
  <c r="T6" i="4" l="1"/>
  <c r="V6" i="4" s="1"/>
  <c r="E31" i="15"/>
  <c r="E20" i="15"/>
  <c r="T13" i="1"/>
  <c r="V13" i="1" s="1"/>
  <c r="T92" i="1"/>
  <c r="V92" i="1" s="1"/>
  <c r="T70" i="1"/>
  <c r="V70" i="1" s="1"/>
  <c r="T82" i="1"/>
  <c r="V82" i="1" s="1"/>
  <c r="T5" i="1"/>
  <c r="V5" i="1" s="1"/>
  <c r="T73" i="1"/>
  <c r="V73" i="1" s="1"/>
  <c r="T114" i="1"/>
  <c r="V114" i="1" s="1"/>
  <c r="T109" i="1"/>
  <c r="V109" i="1" s="1"/>
  <c r="T11" i="1"/>
  <c r="V11" i="1" s="1"/>
  <c r="T74" i="1"/>
  <c r="V74" i="1" s="1"/>
  <c r="T38" i="1"/>
  <c r="V38" i="1" s="1"/>
  <c r="T98" i="1"/>
  <c r="V98" i="1" s="1"/>
  <c r="B21" i="15"/>
  <c r="T83" i="1"/>
  <c r="V83" i="1" s="1"/>
  <c r="T99" i="1"/>
  <c r="V99" i="1" s="1"/>
  <c r="T44" i="1"/>
  <c r="V44" i="1" s="1"/>
  <c r="T15" i="1"/>
  <c r="V15" i="1" s="1"/>
  <c r="T110" i="1"/>
  <c r="V110" i="1" s="1"/>
  <c r="T104" i="1"/>
  <c r="V104" i="1" s="1"/>
  <c r="T108" i="1"/>
  <c r="V108" i="1" s="1"/>
  <c r="T95" i="1"/>
  <c r="V95" i="1" s="1"/>
  <c r="T90" i="1"/>
  <c r="V90" i="1" s="1"/>
  <c r="T10" i="1"/>
  <c r="V10" i="1" s="1"/>
  <c r="T16" i="1"/>
  <c r="V16" i="1" s="1"/>
  <c r="T86" i="1"/>
  <c r="V86" i="1" s="1"/>
  <c r="B32" i="15"/>
  <c r="T89" i="1"/>
  <c r="V89" i="1" s="1"/>
  <c r="T37" i="1"/>
  <c r="V37" i="1" s="1"/>
  <c r="T6" i="1"/>
  <c r="V6" i="1" s="1"/>
  <c r="T87" i="1"/>
  <c r="V87" i="1" s="1"/>
  <c r="T113" i="1"/>
  <c r="V113" i="1" s="1"/>
  <c r="T94" i="1"/>
  <c r="V94" i="1" s="1"/>
  <c r="T85" i="1"/>
  <c r="V85" i="1" s="1"/>
  <c r="T12" i="1"/>
  <c r="V12" i="1" s="1"/>
  <c r="D21" i="15"/>
  <c r="T91" i="1"/>
  <c r="V91" i="1" s="1"/>
  <c r="T107" i="1"/>
  <c r="V107" i="1" s="1"/>
  <c r="C21" i="15"/>
  <c r="T20" i="1"/>
  <c r="V20" i="1" s="1"/>
  <c r="T77" i="1"/>
  <c r="V77" i="1" s="1"/>
  <c r="T112" i="1"/>
  <c r="V112" i="1" s="1"/>
  <c r="E19" i="15"/>
  <c r="T25" i="1"/>
  <c r="V25" i="1" s="1"/>
  <c r="T105" i="1"/>
  <c r="V105" i="1" s="1"/>
  <c r="T111" i="1"/>
  <c r="V111" i="1" s="1"/>
  <c r="E29" i="15"/>
  <c r="E18" i="15"/>
  <c r="T14" i="4"/>
  <c r="V14" i="4" s="1"/>
  <c r="T32" i="1"/>
  <c r="V32" i="1" s="1"/>
  <c r="U11" i="5"/>
  <c r="S11" i="5"/>
  <c r="R11" i="5"/>
  <c r="Q11" i="5"/>
  <c r="P11" i="5"/>
  <c r="O11" i="5"/>
  <c r="N11" i="5"/>
  <c r="M11" i="5"/>
  <c r="L11" i="5"/>
  <c r="K11" i="5"/>
  <c r="U20" i="5"/>
  <c r="S20" i="5"/>
  <c r="R20" i="5"/>
  <c r="Q20" i="5"/>
  <c r="P20" i="5"/>
  <c r="O20" i="5"/>
  <c r="N20" i="5"/>
  <c r="M20" i="5"/>
  <c r="L20" i="5"/>
  <c r="K20" i="5"/>
  <c r="F20" i="15" l="1"/>
  <c r="J20" i="15" s="1"/>
  <c r="G30" i="15"/>
  <c r="K30" i="15" s="1"/>
  <c r="G19" i="15"/>
  <c r="K19" i="15" s="1"/>
  <c r="G8" i="15"/>
  <c r="F30" i="15"/>
  <c r="F19" i="15"/>
  <c r="F8" i="15"/>
  <c r="H19" i="15"/>
  <c r="H8" i="15"/>
  <c r="H30" i="15"/>
  <c r="L30" i="15" s="1"/>
  <c r="F31" i="15"/>
  <c r="J31" i="15" s="1"/>
  <c r="H9" i="15"/>
  <c r="L9" i="15" s="1"/>
  <c r="E32" i="15"/>
  <c r="H31" i="15"/>
  <c r="L31" i="15" s="1"/>
  <c r="H20" i="15"/>
  <c r="L20" i="15" s="1"/>
  <c r="E21" i="15"/>
  <c r="G20" i="15"/>
  <c r="K20" i="15" s="1"/>
  <c r="G31" i="15"/>
  <c r="K31" i="15" s="1"/>
  <c r="G9" i="15"/>
  <c r="D10" i="15"/>
  <c r="C10" i="15"/>
  <c r="B10" i="15"/>
  <c r="E6" i="15"/>
  <c r="M31" i="15" l="1"/>
  <c r="I31" i="15"/>
  <c r="L19" i="15"/>
  <c r="M20" i="15"/>
  <c r="I20" i="15"/>
  <c r="J30" i="15"/>
  <c r="M30" i="15" s="1"/>
  <c r="I30" i="15"/>
  <c r="I19" i="15"/>
  <c r="J19" i="15"/>
  <c r="E9" i="15"/>
  <c r="E8" i="15"/>
  <c r="E7" i="15"/>
  <c r="M19" i="15" l="1"/>
  <c r="E10" i="15"/>
  <c r="U18" i="5" l="1"/>
  <c r="S18" i="5"/>
  <c r="R18" i="5"/>
  <c r="Q18" i="5"/>
  <c r="P18" i="5"/>
  <c r="O18" i="5"/>
  <c r="N18" i="5"/>
  <c r="M18" i="5"/>
  <c r="L18" i="5"/>
  <c r="K18" i="5"/>
  <c r="U17" i="5"/>
  <c r="S17" i="5"/>
  <c r="R17" i="5"/>
  <c r="Q17" i="5"/>
  <c r="P17" i="5"/>
  <c r="O17" i="5"/>
  <c r="N17" i="5"/>
  <c r="M17" i="5"/>
  <c r="L17" i="5"/>
  <c r="K17" i="5"/>
  <c r="U19" i="5"/>
  <c r="S19" i="5"/>
  <c r="R19" i="5"/>
  <c r="Q19" i="5"/>
  <c r="P19" i="5"/>
  <c r="O19" i="5"/>
  <c r="N19" i="5"/>
  <c r="M19" i="5"/>
  <c r="L19" i="5"/>
  <c r="K19" i="5"/>
  <c r="U15" i="5"/>
  <c r="S15" i="5"/>
  <c r="R15" i="5"/>
  <c r="Q15" i="5"/>
  <c r="P15" i="5"/>
  <c r="O15" i="5"/>
  <c r="N15" i="5"/>
  <c r="M15" i="5"/>
  <c r="L15" i="5"/>
  <c r="K15" i="5"/>
  <c r="U14" i="5"/>
  <c r="S14" i="5"/>
  <c r="R14" i="5"/>
  <c r="Q14" i="5"/>
  <c r="P14" i="5"/>
  <c r="O14" i="5"/>
  <c r="N14" i="5"/>
  <c r="M14" i="5"/>
  <c r="L14" i="5"/>
  <c r="K14" i="5"/>
  <c r="U13" i="5"/>
  <c r="S13" i="5"/>
  <c r="R13" i="5"/>
  <c r="Q13" i="5"/>
  <c r="P13" i="5"/>
  <c r="O13" i="5"/>
  <c r="N13" i="5"/>
  <c r="M13" i="5"/>
  <c r="L13" i="5"/>
  <c r="K13" i="5"/>
  <c r="U12" i="5"/>
  <c r="S12" i="5"/>
  <c r="R12" i="5"/>
  <c r="Q12" i="5"/>
  <c r="P12" i="5"/>
  <c r="O12" i="5"/>
  <c r="N12" i="5"/>
  <c r="M12" i="5"/>
  <c r="L12" i="5"/>
  <c r="K12" i="5"/>
  <c r="U10" i="5" l="1"/>
  <c r="S10" i="5"/>
  <c r="R10" i="5"/>
  <c r="Q10" i="5"/>
  <c r="P10" i="5"/>
  <c r="O10" i="5"/>
  <c r="N10" i="5"/>
  <c r="M10" i="5"/>
  <c r="L10" i="5"/>
  <c r="K10" i="5"/>
  <c r="U9" i="5"/>
  <c r="S9" i="5"/>
  <c r="R9" i="5"/>
  <c r="Q9" i="5"/>
  <c r="P9" i="5"/>
  <c r="O9" i="5"/>
  <c r="N9" i="5"/>
  <c r="M9" i="5"/>
  <c r="L9" i="5"/>
  <c r="K9" i="5"/>
  <c r="U8" i="5"/>
  <c r="S8" i="5"/>
  <c r="R8" i="5"/>
  <c r="Q8" i="5"/>
  <c r="P8" i="5"/>
  <c r="O8" i="5"/>
  <c r="N8" i="5"/>
  <c r="M8" i="5"/>
  <c r="L8" i="5"/>
  <c r="K8" i="5"/>
  <c r="U7" i="5"/>
  <c r="S7" i="5"/>
  <c r="R7" i="5"/>
  <c r="Q7" i="5"/>
  <c r="P7" i="5"/>
  <c r="O7" i="5"/>
  <c r="N7" i="5"/>
  <c r="M7" i="5"/>
  <c r="L7" i="5"/>
  <c r="K7" i="5"/>
  <c r="U6" i="5"/>
  <c r="S6" i="5"/>
  <c r="R6" i="5"/>
  <c r="Q6" i="5"/>
  <c r="P6" i="5"/>
  <c r="O6" i="5"/>
  <c r="N6" i="5"/>
  <c r="M6" i="5"/>
  <c r="L6" i="5"/>
  <c r="K6" i="5"/>
  <c r="U5" i="5"/>
  <c r="S5" i="5"/>
  <c r="R5" i="5"/>
  <c r="Q5" i="5"/>
  <c r="P5" i="5"/>
  <c r="O5" i="5"/>
  <c r="N5" i="5"/>
  <c r="M5" i="5"/>
  <c r="L5" i="5"/>
  <c r="K5" i="5"/>
  <c r="U4" i="5"/>
  <c r="S4" i="5"/>
  <c r="R4" i="5"/>
  <c r="Q4" i="5"/>
  <c r="P4" i="5"/>
  <c r="O4" i="5"/>
  <c r="N4" i="5"/>
  <c r="M4" i="5"/>
  <c r="L4" i="5"/>
  <c r="K4" i="5"/>
  <c r="U25" i="5"/>
  <c r="S25" i="5"/>
  <c r="R25" i="5"/>
  <c r="Q25" i="5"/>
  <c r="P25" i="5"/>
  <c r="O25" i="5"/>
  <c r="N25" i="5"/>
  <c r="M25" i="5"/>
  <c r="L25" i="5"/>
  <c r="K25" i="5"/>
  <c r="U24" i="5"/>
  <c r="S24" i="5"/>
  <c r="R24" i="5"/>
  <c r="Q24" i="5"/>
  <c r="P24" i="5"/>
  <c r="O24" i="5"/>
  <c r="N24" i="5"/>
  <c r="M24" i="5"/>
  <c r="L24" i="5"/>
  <c r="K24" i="5"/>
  <c r="U23" i="5"/>
  <c r="S23" i="5"/>
  <c r="R23" i="5"/>
  <c r="Q23" i="5"/>
  <c r="P23" i="5"/>
  <c r="O23" i="5"/>
  <c r="N23" i="5"/>
  <c r="M23" i="5"/>
  <c r="L23" i="5"/>
  <c r="K23" i="5"/>
  <c r="U22" i="5"/>
  <c r="S22" i="5"/>
  <c r="R22" i="5"/>
  <c r="Q22" i="5"/>
  <c r="P22" i="5"/>
  <c r="O22" i="5"/>
  <c r="N22" i="5"/>
  <c r="M22" i="5"/>
  <c r="L22" i="5"/>
  <c r="K22" i="5"/>
  <c r="U21" i="5"/>
  <c r="S21" i="5"/>
  <c r="R21" i="5"/>
  <c r="Q21" i="5"/>
  <c r="P21" i="5"/>
  <c r="O21" i="5"/>
  <c r="N21" i="5"/>
  <c r="M21" i="5"/>
  <c r="L21" i="5"/>
  <c r="K21" i="5"/>
  <c r="U26" i="5"/>
  <c r="S26" i="5"/>
  <c r="R26" i="5"/>
  <c r="Q26" i="5"/>
  <c r="P26" i="5"/>
  <c r="O26" i="5"/>
  <c r="N26" i="5"/>
  <c r="M26" i="5"/>
  <c r="L26" i="5"/>
  <c r="K26" i="5"/>
  <c r="T42" i="5" l="1"/>
  <c r="V42" i="5" s="1"/>
  <c r="T27" i="5"/>
  <c r="V27" i="5" s="1"/>
  <c r="T50" i="5"/>
  <c r="V50" i="5" s="1"/>
  <c r="T40" i="5"/>
  <c r="V40" i="5" s="1"/>
  <c r="T48" i="5"/>
  <c r="V48" i="5" s="1"/>
  <c r="T33" i="5"/>
  <c r="V33" i="5" s="1"/>
  <c r="T52" i="5"/>
  <c r="V52" i="5" s="1"/>
  <c r="T28" i="5"/>
  <c r="V28" i="5" s="1"/>
  <c r="T34" i="5"/>
  <c r="V34" i="5" s="1"/>
  <c r="T49" i="5"/>
  <c r="V49" i="5" s="1"/>
  <c r="T47" i="5"/>
  <c r="V47" i="5" s="1"/>
  <c r="T41" i="5"/>
  <c r="V41" i="5" s="1"/>
  <c r="T45" i="5"/>
  <c r="V45" i="5" s="1"/>
  <c r="T51" i="5"/>
  <c r="V51" i="5" s="1"/>
  <c r="T44" i="5"/>
  <c r="V44" i="5" s="1"/>
  <c r="T39" i="5"/>
  <c r="V39" i="5" s="1"/>
  <c r="T32" i="5"/>
  <c r="V32" i="5" s="1"/>
  <c r="T38" i="5"/>
  <c r="V38" i="5" s="1"/>
  <c r="T46" i="5"/>
  <c r="V46" i="5" s="1"/>
  <c r="T31" i="5"/>
  <c r="V31" i="5" s="1"/>
  <c r="T30" i="5"/>
  <c r="V30" i="5" s="1"/>
  <c r="T43" i="5"/>
  <c r="V43" i="5" s="1"/>
  <c r="T29" i="5"/>
  <c r="V29" i="5" s="1"/>
  <c r="T16" i="5"/>
  <c r="V16" i="5" s="1"/>
  <c r="Q18" i="4"/>
  <c r="T7" i="5"/>
  <c r="V7" i="5" s="1"/>
  <c r="T23" i="5"/>
  <c r="V23" i="5" s="1"/>
  <c r="T19" i="5"/>
  <c r="V19" i="5" s="1"/>
  <c r="T6" i="5"/>
  <c r="V6" i="5" s="1"/>
  <c r="T4" i="5"/>
  <c r="V4" i="5" s="1"/>
  <c r="T22" i="5"/>
  <c r="V22" i="5" s="1"/>
  <c r="T17" i="5"/>
  <c r="V17" i="5" s="1"/>
  <c r="T10" i="5"/>
  <c r="V10" i="5" s="1"/>
  <c r="T21" i="5"/>
  <c r="V21" i="5" s="1"/>
  <c r="T15" i="5"/>
  <c r="V15" i="5" s="1"/>
  <c r="T8" i="5"/>
  <c r="V8" i="5" s="1"/>
  <c r="T24" i="5"/>
  <c r="V24" i="5" s="1"/>
  <c r="T18" i="5"/>
  <c r="V18" i="5" s="1"/>
  <c r="T9" i="5"/>
  <c r="V9" i="5" s="1"/>
  <c r="T26" i="5"/>
  <c r="V26" i="5" s="1"/>
  <c r="T14" i="5"/>
  <c r="V14" i="5" s="1"/>
  <c r="T5" i="5"/>
  <c r="V5" i="5" s="1"/>
  <c r="T13" i="5"/>
  <c r="V13" i="5" s="1"/>
  <c r="T25" i="5"/>
  <c r="V25" i="5" s="1"/>
  <c r="T11" i="5"/>
  <c r="V11" i="5" s="1"/>
  <c r="T12" i="5"/>
  <c r="V12" i="5" s="1"/>
  <c r="T20" i="5"/>
  <c r="V20" i="5" s="1"/>
  <c r="R18" i="4"/>
  <c r="L18" i="4"/>
  <c r="U18" i="4"/>
  <c r="M18" i="4"/>
  <c r="W18" i="4"/>
  <c r="K18" i="4"/>
  <c r="N18" i="4"/>
  <c r="S18" i="4"/>
  <c r="O18" i="4"/>
  <c r="P18" i="4"/>
  <c r="U53" i="5"/>
  <c r="M115" i="1"/>
  <c r="R53" i="5"/>
  <c r="S53" i="5"/>
  <c r="K53" i="5"/>
  <c r="L53" i="5"/>
  <c r="M53" i="5"/>
  <c r="N53" i="5"/>
  <c r="Q53" i="5"/>
  <c r="P53" i="5"/>
  <c r="O53" i="5"/>
  <c r="W53" i="5"/>
  <c r="S115" i="1"/>
  <c r="K115" i="1"/>
  <c r="L115" i="1"/>
  <c r="N115" i="1"/>
  <c r="O115" i="1"/>
  <c r="P115" i="1"/>
  <c r="Q115" i="1"/>
  <c r="R115" i="1"/>
  <c r="W115" i="1"/>
  <c r="U115" i="1"/>
  <c r="H29" i="15" l="1"/>
  <c r="H7" i="15"/>
  <c r="L7" i="15" s="1"/>
  <c r="H18" i="15"/>
  <c r="G29" i="15"/>
  <c r="G18" i="15"/>
  <c r="F29" i="15"/>
  <c r="F18" i="15"/>
  <c r="F7" i="15"/>
  <c r="J7" i="15" s="1"/>
  <c r="G7" i="15"/>
  <c r="K9" i="15"/>
  <c r="L8" i="15"/>
  <c r="K8" i="15"/>
  <c r="F9" i="15"/>
  <c r="T18" i="4"/>
  <c r="T53" i="5"/>
  <c r="L18" i="15" l="1"/>
  <c r="L21" i="15" s="1"/>
  <c r="H21" i="15"/>
  <c r="L29" i="15"/>
  <c r="L32" i="15" s="1"/>
  <c r="H32" i="15"/>
  <c r="K29" i="15"/>
  <c r="K32" i="15" s="1"/>
  <c r="G32" i="15"/>
  <c r="K18" i="15"/>
  <c r="K21" i="15" s="1"/>
  <c r="G21" i="15"/>
  <c r="J29" i="15"/>
  <c r="F32" i="15"/>
  <c r="I29" i="15"/>
  <c r="I32" i="15" s="1"/>
  <c r="I18" i="15"/>
  <c r="I21" i="15" s="1"/>
  <c r="J18" i="15"/>
  <c r="F21" i="15"/>
  <c r="J9" i="15"/>
  <c r="M9" i="15" s="1"/>
  <c r="V53" i="5"/>
  <c r="V18" i="4"/>
  <c r="M29" i="15" l="1"/>
  <c r="M32" i="15" s="1"/>
  <c r="J32" i="15"/>
  <c r="J21" i="15"/>
  <c r="M18" i="15"/>
  <c r="M21" i="15" s="1"/>
  <c r="L10" i="15"/>
  <c r="H10" i="15"/>
  <c r="I7" i="15"/>
  <c r="K7" i="15"/>
  <c r="I9" i="15"/>
  <c r="G10" i="15"/>
  <c r="K10" i="15" l="1"/>
  <c r="M7" i="15"/>
  <c r="T115" i="1"/>
  <c r="I8" i="15" l="1"/>
  <c r="I10" i="15" s="1"/>
  <c r="V115" i="1"/>
  <c r="J8" i="15" l="1"/>
  <c r="F10" i="15"/>
  <c r="M8" i="15" l="1"/>
  <c r="M10" i="15" s="1"/>
  <c r="J10"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Rodriguez, Laurie</author>
  </authors>
  <commentList>
    <comment ref="G10" authorId="0" shapeId="0" xr:uid="{564952A1-DB37-488B-B138-5368E64CD5D2}">
      <text>
        <r>
          <rPr>
            <sz val="9"/>
            <color indexed="81"/>
            <rFont val="Tahoma"/>
            <family val="2"/>
          </rPr>
          <t xml:space="preserve">Indicate max number of devices supported and if licensed by site or unit.
</t>
        </r>
      </text>
    </comment>
  </commentList>
</comments>
</file>

<file path=xl/sharedStrings.xml><?xml version="1.0" encoding="utf-8"?>
<sst xmlns="http://schemas.openxmlformats.org/spreadsheetml/2006/main" count="1506" uniqueCount="508">
  <si>
    <t xml:space="preserve">1.1             Completing the Functional Requirements Response Workbook </t>
  </si>
  <si>
    <t>Term</t>
  </si>
  <si>
    <t>Meaning</t>
  </si>
  <si>
    <t>Users</t>
  </si>
  <si>
    <t>All users of the solution - not dependent on roles and permissions - it is assumed all that is needed is a valid login.</t>
  </si>
  <si>
    <t>Authorized Users</t>
  </si>
  <si>
    <t>All users that are authorized (based on roles and permissions) to perform the specified capability or use the feature described.</t>
  </si>
  <si>
    <t>County Users</t>
  </si>
  <si>
    <t>Files</t>
  </si>
  <si>
    <t>Files refer to any type of document including emails.</t>
  </si>
  <si>
    <t xml:space="preserve">The provider of the proposed solution that is responding to the RFP.  </t>
  </si>
  <si>
    <t>Resident</t>
  </si>
  <si>
    <t>The User of the system that is requesting services or assistance using the solution intake process.</t>
  </si>
  <si>
    <t>Req. ID</t>
  </si>
  <si>
    <t>Category</t>
  </si>
  <si>
    <t>Importance</t>
  </si>
  <si>
    <t>Previous Request for Proposal #</t>
  </si>
  <si>
    <t>Previous Request for Proposal Importance</t>
  </si>
  <si>
    <t>Requirement</t>
  </si>
  <si>
    <t>Response Notes</t>
  </si>
  <si>
    <r>
      <t xml:space="preserve">Compliance Response
</t>
    </r>
    <r>
      <rPr>
        <b/>
        <sz val="14"/>
        <color rgb="FFFFFF00"/>
        <rFont val="Roboto"/>
      </rPr>
      <t>Availability</t>
    </r>
  </si>
  <si>
    <r>
      <t xml:space="preserve">Compliance Response
</t>
    </r>
    <r>
      <rPr>
        <b/>
        <sz val="14"/>
        <color rgb="FFFFFF00"/>
        <rFont val="Roboto"/>
      </rPr>
      <t>Environment</t>
    </r>
  </si>
  <si>
    <r>
      <t xml:space="preserve">Compliance Response
</t>
    </r>
    <r>
      <rPr>
        <b/>
        <sz val="14"/>
        <color rgb="FFFFFF00"/>
        <rFont val="Roboto"/>
      </rPr>
      <t>Delivery</t>
    </r>
  </si>
  <si>
    <t>Tally 
(H,Full)</t>
  </si>
  <si>
    <t>Tally 
(H,Part)</t>
  </si>
  <si>
    <t>Tally 
(H,No)</t>
  </si>
  <si>
    <t>Tally 
(M,Full)</t>
  </si>
  <si>
    <t>Tally
(M,Part)</t>
  </si>
  <si>
    <t>Tally
(M,No)</t>
  </si>
  <si>
    <t>Tally
(L,Full)</t>
  </si>
  <si>
    <t>Tally
(L,Part)</t>
  </si>
  <si>
    <t>Tally
(L,No)</t>
  </si>
  <si>
    <t>Availability score</t>
  </si>
  <si>
    <t>Environment Score</t>
  </si>
  <si>
    <t>Total weighted score</t>
  </si>
  <si>
    <t>Maximum available score</t>
  </si>
  <si>
    <t>Scorer Comments</t>
  </si>
  <si>
    <t>Traceability</t>
  </si>
  <si>
    <t>SOLUTION TYPE</t>
  </si>
  <si>
    <t>(1,.25,0,0)</t>
  </si>
  <si>
    <t>The proposed solution…....</t>
  </si>
  <si>
    <t>IT-1</t>
  </si>
  <si>
    <t>Auditing and Reporting</t>
  </si>
  <si>
    <t>Medium</t>
  </si>
  <si>
    <t>14.4</t>
  </si>
  <si>
    <t>O</t>
  </si>
  <si>
    <t xml:space="preserve">.. includes the ability to capture and access reporting on usage statistics. </t>
  </si>
  <si>
    <t>Select from drop down list</t>
  </si>
  <si>
    <t>IT-2</t>
  </si>
  <si>
    <t>High</t>
  </si>
  <si>
    <t>14.9</t>
  </si>
  <si>
    <t>R</t>
  </si>
  <si>
    <t xml:space="preserve">.. includes and retains audit information based upon configured rules. </t>
  </si>
  <si>
    <t>IT-3</t>
  </si>
  <si>
    <t>Availability and Reliability</t>
  </si>
  <si>
    <t>17.1</t>
  </si>
  <si>
    <t>.. fits within the County’s disaster recovery and business continuity plans for the organization.   The County will require proof prior to final award.</t>
  </si>
  <si>
    <t>IT-4</t>
  </si>
  <si>
    <t>17.2</t>
  </si>
  <si>
    <t>.. includes redundancy and can be deployed without a single point of failure.</t>
  </si>
  <si>
    <t>IT-5</t>
  </si>
  <si>
    <t>17.3</t>
  </si>
  <si>
    <t xml:space="preserve">.. provides a high availability architecture or configuration options to operate as such. </t>
  </si>
  <si>
    <t>IT-7</t>
  </si>
  <si>
    <t>17.7</t>
  </si>
  <si>
    <t>.. has the ability to provide horizontal scalability and redundancy to all levels of the architecture/infrastructure.</t>
  </si>
  <si>
    <t>IT-8</t>
  </si>
  <si>
    <t>17.8</t>
  </si>
  <si>
    <t xml:space="preserve">.. provides solution and data backups.
-  For on-premise solutions, it provides for full and incremental backups to support a fail-safe backup strategy.  
- For hosted solution, it provides a fail-safe backup. </t>
  </si>
  <si>
    <t>IT-9</t>
  </si>
  <si>
    <t>Cloud  &amp; Hybrid Solution</t>
  </si>
  <si>
    <t>18.10</t>
  </si>
  <si>
    <t>.. is SOC 2 Type 2 compliant.  As such the vendor will provide a System and Organization Control (SOC) 2 Type 2 report with an Unqualified opinion prior to final contract award.</t>
  </si>
  <si>
    <t>IT-10</t>
  </si>
  <si>
    <t>18.2</t>
  </si>
  <si>
    <t>.. provides Data Security, including safeguards against unauthorized access and disclosure of confidential, sensitive, and personally identifiable information (PII).</t>
  </si>
  <si>
    <t>IT-11</t>
  </si>
  <si>
    <t>18.3</t>
  </si>
  <si>
    <t xml:space="preserve">.. provides detailed logs of audit events and makes these logs continuously available for ingestion by a security information and event management solution (SIEM) without the need to manually download or transfer data. </t>
  </si>
  <si>
    <t>IT-12</t>
  </si>
  <si>
    <t>18.4</t>
  </si>
  <si>
    <t>.. is NIST 800-53 Compliant.</t>
  </si>
  <si>
    <t>IT-13</t>
  </si>
  <si>
    <t>18.5</t>
  </si>
  <si>
    <t>.. is SSAE16 Certified.</t>
  </si>
  <si>
    <t>IT-14</t>
  </si>
  <si>
    <t>19.5</t>
  </si>
  <si>
    <t>..  enables software updates and patches automatically applied within 30 days for critical updates/patches and immediately for vulnerability with a known exploit.</t>
  </si>
  <si>
    <t>IT-15</t>
  </si>
  <si>
    <t>19.9</t>
  </si>
  <si>
    <t>.. is compatible with Microsoft DLP.</t>
  </si>
  <si>
    <t>IT-16</t>
  </si>
  <si>
    <t>19.13</t>
  </si>
  <si>
    <r>
      <t xml:space="preserve">.. provides the ability to implement high-availability architecture implementations that support </t>
    </r>
    <r>
      <rPr>
        <sz val="11"/>
        <color theme="1"/>
        <rFont val="Roboto"/>
      </rPr>
      <t>99.99</t>
    </r>
    <r>
      <rPr>
        <sz val="11"/>
        <rFont val="Roboto"/>
      </rPr>
      <t xml:space="preserve"> uptime or better.</t>
    </r>
  </si>
  <si>
    <t>IT-17</t>
  </si>
  <si>
    <t>18.7</t>
  </si>
  <si>
    <t>.. meets HIPAA Compliance rules and guidelines.</t>
  </si>
  <si>
    <t>IT-18</t>
  </si>
  <si>
    <t>18.9</t>
  </si>
  <si>
    <t>.. and solution provider(s) guarantee all County owned data is stored within the continental United States of America.</t>
  </si>
  <si>
    <t>IT-19</t>
  </si>
  <si>
    <t>Compliance</t>
  </si>
  <si>
    <t>13.1</t>
  </si>
  <si>
    <t xml:space="preserve">.. enables access to  custodians of documents subject to the Health Insurance Portability and Accountability Act of 1996 (HIPAA), and the rules adopted under it and prohibit unauthorized access. </t>
  </si>
  <si>
    <t>IT-20</t>
  </si>
  <si>
    <t>13.2</t>
  </si>
  <si>
    <t xml:space="preserve">.. is compliant with Section 508 of the Rehabilitation Act of 1973 to provide for accessibility of information technology by the handicapped. </t>
  </si>
  <si>
    <t>IT-21</t>
  </si>
  <si>
    <t>13.3</t>
  </si>
  <si>
    <t xml:space="preserve">.. supports compliance with the State of Georgia Open Records Act (50-18-71 Article 5). </t>
  </si>
  <si>
    <t>IT-22</t>
  </si>
  <si>
    <t>13.4</t>
  </si>
  <si>
    <t xml:space="preserve">.. supports the use and security of digital signatures (as authorized by the Georgia Electronic Signature Act, Title 10 Chapter 5) and should follow the Georgia Uniform Electronic Transactions Act. </t>
  </si>
  <si>
    <t>Low</t>
  </si>
  <si>
    <t>IT-24</t>
  </si>
  <si>
    <t>13.6</t>
  </si>
  <si>
    <t>.. enables compartmentalization of documents identified by their creators as judicial work product, attorney privileged, confidential, personally identifiable information (PII), protected health information (HPI), etc. so that only authorized users may access them and those users are aware of their classification.</t>
  </si>
  <si>
    <t>IT-25</t>
  </si>
  <si>
    <t>Security</t>
  </si>
  <si>
    <t>11.4</t>
  </si>
  <si>
    <t xml:space="preserve">.. remote access capabilities are compatible with the existing enterprise remote access solutions (Global Protect and Cisco AnyConnect). </t>
  </si>
  <si>
    <t>IT-26</t>
  </si>
  <si>
    <t>IT-27</t>
  </si>
  <si>
    <t>.. enforces unique usernames.</t>
  </si>
  <si>
    <t>IT-28</t>
  </si>
  <si>
    <t>.. does not store authentication credentials or sensitive data in its code.</t>
  </si>
  <si>
    <t>IT-29</t>
  </si>
  <si>
    <t>6.4</t>
  </si>
  <si>
    <t xml:space="preserve">.. includes an interface for assigning, reporting, certifying, and modifying permissions based on user. </t>
  </si>
  <si>
    <t>IT-30</t>
  </si>
  <si>
    <t>6.6</t>
  </si>
  <si>
    <r>
      <t>.. meets or exceeds any and all encryption standards for data storage, access, and transmission as outlined in</t>
    </r>
    <r>
      <rPr>
        <sz val="11"/>
        <color theme="1"/>
        <rFont val="Roboto"/>
      </rPr>
      <t xml:space="preserve"> </t>
    </r>
    <r>
      <rPr>
        <u/>
        <sz val="11"/>
        <color theme="1"/>
        <rFont val="Roboto"/>
      </rPr>
      <t xml:space="preserve">Exhibit A. </t>
    </r>
  </si>
  <si>
    <t>IT-31</t>
  </si>
  <si>
    <t>6.7</t>
  </si>
  <si>
    <t xml:space="preserve">.. provides file encryption capabilities within the solution and allows storage of data that has been encrypted by other encryption platforms (and continue to maintain those encryption levels). </t>
  </si>
  <si>
    <t>IT-32</t>
  </si>
  <si>
    <t>.. is certified FedRamp High or StateRamp.</t>
  </si>
  <si>
    <t>IT-33</t>
  </si>
  <si>
    <t>6.1</t>
  </si>
  <si>
    <t xml:space="preserve">.. provides roles and permissions assigned individually and by group or role. </t>
  </si>
  <si>
    <t>Supportability</t>
  </si>
  <si>
    <t>IT-35</t>
  </si>
  <si>
    <t>11.5</t>
  </si>
  <si>
    <t xml:space="preserve">..  has uptime availability that meets or exceed a 99.5% service level to meet County requirements, excluding planned maintenance. </t>
  </si>
  <si>
    <t>IT-36</t>
  </si>
  <si>
    <t>11.7</t>
  </si>
  <si>
    <t xml:space="preserve">.. is configurable. </t>
  </si>
  <si>
    <t>IT-37</t>
  </si>
  <si>
    <t>.. does not require a “heavy client” installation on the individual workstations or on-site servers.</t>
  </si>
  <si>
    <t>IT-38</t>
  </si>
  <si>
    <t>Usability</t>
  </si>
  <si>
    <t>12.1</t>
  </si>
  <si>
    <t>.. provides users with a intuitive user interface that requires no coding experience and requires less than two hours of user training.</t>
  </si>
  <si>
    <t>IT-39</t>
  </si>
  <si>
    <t>12.2</t>
  </si>
  <si>
    <t>.. provides a user interface that uses standard MS Windows-like layout and navigation features.</t>
  </si>
  <si>
    <t>IT-40</t>
  </si>
  <si>
    <t>12.3</t>
  </si>
  <si>
    <t xml:space="preserve">.. provides the ability to use and create context sensitive tooltips or other similar online help feature. </t>
  </si>
  <si>
    <t>IT-41</t>
  </si>
  <si>
    <t>12.4</t>
  </si>
  <si>
    <t>.. provides context sensitive Online Help.</t>
  </si>
  <si>
    <t>IT-42</t>
  </si>
  <si>
    <t>12.5</t>
  </si>
  <si>
    <t>.. provides context menus accessible on a right mouse click or other one-step access.</t>
  </si>
  <si>
    <t>IT-43</t>
  </si>
  <si>
    <t>12.6</t>
  </si>
  <si>
    <t xml:space="preserve">.. provides a Web-Enabled User Interface. </t>
  </si>
  <si>
    <t>IT-44</t>
  </si>
  <si>
    <t>12.7</t>
  </si>
  <si>
    <t xml:space="preserve">.. adheres to Usability Design best practices in its construction (e.g., ISO 9241). </t>
  </si>
  <si>
    <t>IT-45</t>
  </si>
  <si>
    <t>12.8</t>
  </si>
  <si>
    <t xml:space="preserve">.. includes computer-based training (CBT) or online training modules. </t>
  </si>
  <si>
    <t>IT-46</t>
  </si>
  <si>
    <t>12.9</t>
  </si>
  <si>
    <t>.. allows all user components to be available to users through one common interface (user does not have to move between applications) to perform their work.</t>
  </si>
  <si>
    <t>IT-47</t>
  </si>
  <si>
    <t>Useability</t>
  </si>
  <si>
    <t>11.1</t>
  </si>
  <si>
    <t xml:space="preserve">.. is compatible with multiple browsers including the following ones at a minimum: Edge, Google Chrome, Mozilla Firefox, and Safari.  </t>
  </si>
  <si>
    <t>IT-48</t>
  </si>
  <si>
    <t>11.2</t>
  </si>
  <si>
    <t>.. can be accessed securely via mobile devices.</t>
  </si>
  <si>
    <t>IT-49</t>
  </si>
  <si>
    <t>17.12</t>
  </si>
  <si>
    <t xml:space="preserve">.. utilizes Active Directory for authentication and support of single sign-on and is compatible with the Microsoft Multi-Factor Authentication solution. </t>
  </si>
  <si>
    <t>Totals</t>
  </si>
  <si>
    <t>The solution enables authorized Users  to…....</t>
  </si>
  <si>
    <t>Access/ Permissions &amp; User Management</t>
  </si>
  <si>
    <t>BFR-2</t>
  </si>
  <si>
    <t>BFR-3</t>
  </si>
  <si>
    <t>BFR-4</t>
  </si>
  <si>
    <t>BFR-5</t>
  </si>
  <si>
    <t>BFR-6</t>
  </si>
  <si>
    <t>BFR-7</t>
  </si>
  <si>
    <t>.. work offline (in the event of no internet connection) and then resume work online with no loss of data or work that was performed offline.</t>
  </si>
  <si>
    <t>BFR-8</t>
  </si>
  <si>
    <t>BFR-9</t>
  </si>
  <si>
    <t>BFR-10</t>
  </si>
  <si>
    <t>BFR-11</t>
  </si>
  <si>
    <t>BFR-12</t>
  </si>
  <si>
    <t>BFR-14</t>
  </si>
  <si>
    <t>BFR-25</t>
  </si>
  <si>
    <t>BFR-43</t>
  </si>
  <si>
    <t>BFR-44</t>
  </si>
  <si>
    <t>BFR-45</t>
  </si>
  <si>
    <t>BFR-46</t>
  </si>
  <si>
    <t>BFR-50</t>
  </si>
  <si>
    <t>BFR-51</t>
  </si>
  <si>
    <t>BFR-52</t>
  </si>
  <si>
    <t>BFR-54</t>
  </si>
  <si>
    <t>BFR-55</t>
  </si>
  <si>
    <t>BFR-56</t>
  </si>
  <si>
    <t xml:space="preserve">R </t>
  </si>
  <si>
    <t>BFR-61</t>
  </si>
  <si>
    <t>BFR-62</t>
  </si>
  <si>
    <r>
      <t xml:space="preserve">.. bookmark and tag items in the knowledge base so they can be </t>
    </r>
    <r>
      <rPr>
        <u/>
        <sz val="11"/>
        <rFont val="Roboto"/>
      </rPr>
      <t>shared with other Users</t>
    </r>
    <r>
      <rPr>
        <sz val="11"/>
        <rFont val="Roboto"/>
      </rPr>
      <t>.</t>
    </r>
  </si>
  <si>
    <t>Mobility</t>
  </si>
  <si>
    <t>.. access the proposed solution via a mobile responsive interface.</t>
  </si>
  <si>
    <t>.. access the proposed solution via a native application for Windows mobile devices (phone and tablet).</t>
  </si>
  <si>
    <t>.. access the proposed solution via a native application for Android mobile devices (phone and tablet).</t>
  </si>
  <si>
    <t>.. access the proposed solution via a native application for Apple (iOS) mobile devices (phone and tablet).</t>
  </si>
  <si>
    <t>Notifications</t>
  </si>
  <si>
    <t>.. setup, send and receive notifications within the proposed solution for which users can set preferences as to how the notifications will be received.  Example: A user can setup to receive notification with or without an audible sound when it is delivered.</t>
  </si>
  <si>
    <t>.. configure and manage notifications (alerts and reminders) to other Users based on configurable timelines.</t>
  </si>
  <si>
    <t>.. configure alert and reminders to be setup and sent via email.</t>
  </si>
  <si>
    <t>.. configure alert and reminders to be setup and delivered as screen notifications from within the solution.</t>
  </si>
  <si>
    <t>.. configure alert and reminders to be setup and sent via chat or MS Teams.</t>
  </si>
  <si>
    <t>Reporting</t>
  </si>
  <si>
    <t>.. select and execute standard reports that are included in the proposed solution and are based on the data in the solution.</t>
  </si>
  <si>
    <t>.. create User defined (non-standard) reports based on the data in the solution and save them as templates.</t>
  </si>
  <si>
    <t>.. delete report templates they have created.</t>
  </si>
  <si>
    <t>.. delete report results they have generated.</t>
  </si>
  <si>
    <t>.. print and export the results of reports (standard and custom) they have run to a PDF.</t>
  </si>
  <si>
    <t>.. schedule reports to run on a specified frequency.</t>
  </si>
  <si>
    <t>.. automatically have Standard reports generated, run, edit, print, and save as the result of steps within User-defined workflows.</t>
  </si>
  <si>
    <t>Search</t>
  </si>
  <si>
    <t>Workflows &amp; Business Rules</t>
  </si>
  <si>
    <t>.. create business rules and workflows that utilize User roles and permissions.</t>
  </si>
  <si>
    <t>.. save workflows and business rules as templates that can be reused by others if shared by the authorized User who created them.</t>
  </si>
  <si>
    <t>.. setup timelines for tasks (i.e. deadlines, durations, etc.,)</t>
  </si>
  <si>
    <t>.. access date/time stamp information on any and all tasks within workflows and business rules.</t>
  </si>
  <si>
    <t>The solution includes …....</t>
  </si>
  <si>
    <t>Requirements Mtgs 072023 - Changed Importance from Medium to Low.</t>
  </si>
  <si>
    <t>Requirements Mtgs 072023 - Added this requirement and numbered it IAI-9.</t>
  </si>
  <si>
    <t>Requirements Mtgs 072023 - Changed Importance from Medium to High &amp; changed number from IAI-12 to IAI-10.  Also added some clarifying language.
Donna Functional Requirements - Row 78
Law Edits - Row 39</t>
  </si>
  <si>
    <t>Support</t>
  </si>
  <si>
    <t xml:space="preserve">Scoring Summary </t>
  </si>
  <si>
    <t>Vendor</t>
  </si>
  <si>
    <t>Last Row</t>
  </si>
  <si>
    <t>Cloud/Hybrid</t>
  </si>
  <si>
    <t>Solution Type</t>
  </si>
  <si>
    <t>CLOUD</t>
  </si>
  <si>
    <t>Scoring Total Point Value</t>
  </si>
  <si>
    <t>Worksheet Name</t>
  </si>
  <si>
    <t>Available Raw Point</t>
  </si>
  <si>
    <t>Scored Raw Points</t>
  </si>
  <si>
    <t>Normalized Points</t>
  </si>
  <si>
    <t>Highs</t>
  </si>
  <si>
    <t>Mediums</t>
  </si>
  <si>
    <t>Lows</t>
  </si>
  <si>
    <t>Max</t>
  </si>
  <si>
    <t>Total</t>
  </si>
  <si>
    <t>IT technical requirements</t>
  </si>
  <si>
    <t>Business functionality</t>
  </si>
  <si>
    <t>NA</t>
  </si>
  <si>
    <t>Interface and integration</t>
  </si>
  <si>
    <t>TOTAL</t>
  </si>
  <si>
    <t>HYBRID</t>
  </si>
  <si>
    <t>ON-PREMISE</t>
  </si>
  <si>
    <t>Recording Operation</t>
  </si>
  <si>
    <t>… must be compliant with NENA's (National Emergency Number Association) i3 standard.</t>
  </si>
  <si>
    <t>Central Square</t>
  </si>
  <si>
    <t>Content Management</t>
  </si>
  <si>
    <t>… live monitoring of recordings by 911 staff and officers in the field.</t>
  </si>
  <si>
    <t>… ability for audio redaction capability.</t>
  </si>
  <si>
    <t>.. link or associate related calls.</t>
  </si>
  <si>
    <t>.. batch scan documents and directly associate them to one or more calls.</t>
  </si>
  <si>
    <t>.. Include links to files within a call for collaboration with other users.</t>
  </si>
  <si>
    <r>
      <t xml:space="preserve">.. bookmark and tag items in the knowledge base so they can be </t>
    </r>
    <r>
      <rPr>
        <u/>
        <sz val="11"/>
        <rFont val="Roboto"/>
      </rPr>
      <t>associated with calls</t>
    </r>
    <r>
      <rPr>
        <sz val="11"/>
        <rFont val="Roboto"/>
      </rPr>
      <t>.</t>
    </r>
  </si>
  <si>
    <t>.. setup content-type specific workflows and business rules.</t>
  </si>
  <si>
    <t>Call Handling</t>
  </si>
  <si>
    <t>.. meets that requirement the all vendor personnel and contractors accessing the data are based in the continental United States.</t>
  </si>
  <si>
    <t>BFR-15</t>
  </si>
  <si>
    <t>BFR-16</t>
  </si>
  <si>
    <t>BFR-17</t>
  </si>
  <si>
    <t>BFR-18</t>
  </si>
  <si>
    <t>BFR-24</t>
  </si>
  <si>
    <t>BFR-27</t>
  </si>
  <si>
    <t>BFR-30</t>
  </si>
  <si>
    <t>BFR-31</t>
  </si>
  <si>
    <t>BFR-32</t>
  </si>
  <si>
    <t>BFR-33</t>
  </si>
  <si>
    <t>BFR-35</t>
  </si>
  <si>
    <t>BFR-36</t>
  </si>
  <si>
    <t>BFR-37</t>
  </si>
  <si>
    <t>BFR-38</t>
  </si>
  <si>
    <t>BFR-40</t>
  </si>
  <si>
    <t>BFR-42</t>
  </si>
  <si>
    <t>BFR-49</t>
  </si>
  <si>
    <t>.. conduct search on one or more criteria or fields using ranges (i.e. dates between, call numbers between, calls starting with xx call number, etc.)</t>
  </si>
  <si>
    <t>Importance (column C)</t>
  </si>
  <si>
    <t>Availability (column H)</t>
  </si>
  <si>
    <t>Environment (column I)</t>
  </si>
  <si>
    <t>Delivery (column J)</t>
  </si>
  <si>
    <r>
      <t xml:space="preserve">Service Provider Name </t>
    </r>
    <r>
      <rPr>
        <b/>
        <i/>
        <sz val="16"/>
        <color theme="1"/>
        <rFont val="Roboto"/>
      </rPr>
      <t>&lt;Insert Service Provider Name&gt;</t>
    </r>
  </si>
  <si>
    <t>Service Provider Name &lt;Insert Service Provider Name&gt;</t>
  </si>
  <si>
    <r>
      <t xml:space="preserve">Step 1. Review the instructions on the first worksheet.
Step 2. Go to each tab/worksheet and enter service provider name in Cell H2 (Default value:"&lt;Enter Service Provider Name&gt;").
Step 3. Go to each tab/worksheet "Solution" and select the Solution Type from the drop-down options in Cell C2.
(This impacts the scoring and weighting of solution type specific requirements in the workbook.)
Step 4. Go to each row in each of the worksheets and for each corresponding requirements select the response from columns H, I and J that reflects the current state of the proposed solution. 
For any response that indicates "Yes - Partially met" for Availability, the service provider is required to include an explanation in the "Response Notes" Column G.
NOTE: Failure to complete all three response columns for a requirement will result in a score of zero (0) for that functional requirement. Failure to complete the Response Notes for "Partially met" items may also result in a zero of degraded score.  Further, Columns G, H, I and J are the ONLY columns in which the service provider should enter information. All other columns should are for internal use only and must not be altered by the service provider.
Additional detail on the columns in the worksheet is included in the Request for Proposal document.
</t>
    </r>
    <r>
      <rPr>
        <sz val="11"/>
        <color rgb="FFFF0000"/>
        <rFont val="Roboto"/>
      </rPr>
      <t>Note: Light blue cells indicate response cells for the responding service provider.</t>
    </r>
  </si>
  <si>
    <t>This column assigns weighted values for a requirement corresponding to County predefined priority selections:
High = Assigned the largest weight for a requirement.  Indicates most important functions needed to meet requirements.
Medium = Assigned the second most weight for a requirement worth half the value of a High requirement.
Low = Assigned the lowest weight for a requirement  worth a nominal value above zero.</t>
  </si>
  <si>
    <t>This column assigns additional weighted values for a service provider response based on level of solution fit in meeting the requirement.
Yes-Fully Meets = The service provider solution provides the complete capability articulated in the requirement.  Response Notes are encouraged to explain "how".  Full weight.
Yes-Partially Meets = The service provider solution provides some of the capability articulated in the requirement.  Response Notes are required to explain "how".  Half weight.
No-Does Not Meet = The service provider solution does not provide any of the capability articulated in the requirement.  Response Notes are optional if coming soon.  No weight.</t>
  </si>
  <si>
    <t>This column assigns additional weighted values for a service provider response based on level of solution maturity and whether available today in production, test, or future.
Production = The service provider solution is available in their current Generally Available production release with professional support and is well documented.  Receives full weight.
Development = The service provider solution for this requirement is currently in Development and is targeted for a specific GA release.  Receives half the weight.
Roadmap = The service provider solution for this requirement is currently on the future roadmap at a TBD date.  Receives minimal weight greater than zero.
Not in any Environment = The service provider solution for this requirement will not be supported in the near future.  Receives no value.</t>
  </si>
  <si>
    <t>This column assigns additional weighted values for a service provider response based on level of solution integration and whether it is part of the core solution or an integration.
Base Pkg = The service provider solution for this requirement is included in the core software/hardware offering without mods or integration.  Receives full weight.
Addl Module = The service provider solutioin for this requirement is available via a different module from the core package.  Receives 2/3 the weight.
3rd Party = The service provider solution for this requirement is available via another software provider's package.  Receives half the weight.
Configuration = The service provider solution for this requirement is available with modification of settings and creation of templates or workflows.  Receives half the weight. 
Customization = The service provider solution for this requirement is only available with new code development in the current release.  Receives minimal weight greater than zero.</t>
  </si>
  <si>
    <t>Service Provider</t>
  </si>
  <si>
    <r>
      <t xml:space="preserve">All authorized users internal to Gwinnett County Government.
This includes users within the </t>
    </r>
    <r>
      <rPr>
        <b/>
        <sz val="11"/>
        <color rgb="FF0070C0"/>
        <rFont val="Roboto"/>
      </rPr>
      <t>Police</t>
    </r>
    <r>
      <rPr>
        <sz val="11"/>
        <color theme="1"/>
        <rFont val="Roboto"/>
      </rPr>
      <t xml:space="preserve"> department and any additional County employees (i.e. IT, Finance, etc.) that might be granted access to the system for specific purposes at the discretion of the County.</t>
    </r>
  </si>
  <si>
    <t>… screen recording of Computer Aided Dispatch (CAD) workstations during call recording.</t>
  </si>
  <si>
    <t>.. control access of users with tiered roles and permissions</t>
  </si>
  <si>
    <t xml:space="preserve"> … set permissions at the record/recording level.</t>
  </si>
  <si>
    <t xml:space="preserve"> … set permissions based on the nature or category of a recording.</t>
  </si>
  <si>
    <t xml:space="preserve"> … set permissions based on any and all metadata attached to a recording - examples include, but are not limited to, date range, time of day, 911 operator)</t>
  </si>
  <si>
    <t>… control access to user management such as adding users.</t>
  </si>
  <si>
    <t>..enter unique login credentials that are validated using Gwinnett County username and password guidelines and policies.</t>
  </si>
  <si>
    <t>… edit retention policies for call recordings.</t>
  </si>
  <si>
    <t>.. manage retention policies and purging schedule for logging recorder data.</t>
  </si>
  <si>
    <t>… create retention policies for call recorder content.</t>
  </si>
  <si>
    <t>… base the retention policies on date range of call recorder content.</t>
  </si>
  <si>
    <t>Audit Logs</t>
  </si>
  <si>
    <t>.. access audit logs that include, but are not limited to, the name, date, and time any call recorder content is accessed.</t>
  </si>
  <si>
    <t>… set and manage retention rules for the audit logs.</t>
  </si>
  <si>
    <t>… run reports on the audit log information.</t>
  </si>
  <si>
    <t>… save reports on the audit log information in CVS and PDF format.</t>
  </si>
  <si>
    <t>… print reports on the audit log information.</t>
  </si>
  <si>
    <t>Retention</t>
  </si>
  <si>
    <t>… mark recordings to be preserved until a flag (indicator) is removed.</t>
  </si>
  <si>
    <t>The solution …....</t>
  </si>
  <si>
    <t>… search through call logging recorder content.</t>
  </si>
  <si>
    <t>… search through call logging recorder content by call date and time ranges.</t>
  </si>
  <si>
    <t>… search through call logging recorder content by call type.</t>
  </si>
  <si>
    <t>… search through call logging recorder content by call metadata.</t>
  </si>
  <si>
    <t>… search through stored call logging data by a Automated Number Identification (ANI) information associated with the call.</t>
  </si>
  <si>
    <t>… search through stored call logging data by an Automated Location Identification (AlI) information associated with the call.</t>
  </si>
  <si>
    <t xml:space="preserve">… search through stored call logging data by call taking position information associated with the call.
</t>
  </si>
  <si>
    <t>… search through stored call logging data by call taker information (personal identifier of call taker) information associated with the call.</t>
  </si>
  <si>
    <t>… provides recording of phone calls received at any and all County 911 call center locations.</t>
  </si>
  <si>
    <t>… provides recording of multimedia received as part of phones calls received at any and all County 911 call center locations.</t>
  </si>
  <si>
    <t>… captures and stores metadata associated with 911 calls.</t>
  </si>
  <si>
    <t>… captures and stores Automated Number Identification (ANI) information associated with the call.</t>
  </si>
  <si>
    <t>… captures and stores Automated Location Identification (LNI) information associated with the call.</t>
  </si>
  <si>
    <t xml:space="preserve">… captures and stores call taking position information associated with the call.
</t>
  </si>
  <si>
    <t>… captures and stores call taker information (personal identifier of call taker) information associated with the call.</t>
  </si>
  <si>
    <t>… utilizes VOIP (Voice over Internet Protocol) recording of phone systems (currently Solacom).  
Note the current phone system includes 46 call-taking positions currently in use across 2 sites to take non-emergency and 911 calls.  Current call volume is 800k calls per year.</t>
  </si>
  <si>
    <t>… records text-to911 SMS (Short Message Service)</t>
  </si>
  <si>
    <t>… records real-time text</t>
  </si>
  <si>
    <t>… records Teletypewriters (TTY)</t>
  </si>
  <si>
    <t>… records Telecommunications Device for the Deaf (TTD)</t>
  </si>
  <si>
    <t>… geo-tags recording. and map-based searching.</t>
  </si>
  <si>
    <t>… search through stored call logging data by geo tagged information associated with the call.</t>
  </si>
  <si>
    <t>… conduct map based searches to retrieve call recording content.</t>
  </si>
  <si>
    <t>… includes 24/7 monitoring, service, and support.</t>
  </si>
  <si>
    <t>BFR-18.1</t>
  </si>
  <si>
    <t>… includes 24/7 support via email.</t>
  </si>
  <si>
    <t>… includes 24/7 support via online live chat.</t>
  </si>
  <si>
    <t>BFR-18.2</t>
  </si>
  <si>
    <t>… includes 24/7 support via phone support.</t>
  </si>
  <si>
    <t>BFR-18.3</t>
  </si>
  <si>
    <t>BFR-18.4</t>
  </si>
  <si>
    <t>… ability to export content stored in the logging recorder to a non-proprietary file format that can be read without the logging recorder solution.</t>
  </si>
  <si>
    <t>… ability to export content stored in the logging recorder and email it to others.</t>
  </si>
  <si>
    <t>… ability to export content stored in the logging recorder and burn it to a disc.</t>
  </si>
  <si>
    <t xml:space="preserve">… ability to access recordings via a web portal in addition to desktop installed application.  
</t>
  </si>
  <si>
    <t>User experience</t>
  </si>
  <si>
    <t>.. share any and all content with other County logger recording users as required for open records or litigation.</t>
  </si>
  <si>
    <t>.. share any and all content with other County employees that may not be logger recording users as required for open records or litigation.</t>
  </si>
  <si>
    <t>.. share any and all content with external parties that may not be logger recording users and may be outside of Gwinnett County employee pool as required for open records or litigation.</t>
  </si>
  <si>
    <r>
      <t>… support at least</t>
    </r>
    <r>
      <rPr>
        <sz val="11"/>
        <color rgb="FFFF0000"/>
        <rFont val="Roboto"/>
      </rPr>
      <t xml:space="preserve"> 20</t>
    </r>
    <r>
      <rPr>
        <sz val="11"/>
        <rFont val="Roboto"/>
      </rPr>
      <t xml:space="preserve"> concurrent sessions at a given time.</t>
    </r>
  </si>
  <si>
    <t>Scalability</t>
  </si>
  <si>
    <t>.. create report templates to generate future reports.</t>
  </si>
  <si>
    <t>.. save, report templates to generate future reports.</t>
  </si>
  <si>
    <t>.. reuse report templates to generate future reports.</t>
  </si>
  <si>
    <t>Report Templates</t>
  </si>
  <si>
    <t>.. run standard reports based on the data in the solution and save the results.</t>
  </si>
  <si>
    <t>.. share standard report results they have generated with other authorized Users.</t>
  </si>
  <si>
    <t>Standard Reports</t>
  </si>
  <si>
    <t>Custom Reports</t>
  </si>
  <si>
    <t>.. print the results of standard reports they have run to printers (local and network printers).</t>
  </si>
  <si>
    <t>.. print the results of custom reports they have run to printers (local and network printers).</t>
  </si>
  <si>
    <t>.. print and export the results of standard reports they have run to a PDF.</t>
  </si>
  <si>
    <t>.. print and export the results of custom reports they have run to a PDF.</t>
  </si>
  <si>
    <t>.. save video from 911 calls on the call logger in the following formats:  JPEG, PMF, GIF).</t>
  </si>
  <si>
    <t>.. save audio files from 911 calls on the call logger in the following formats:  Wave, MP3, MP4.</t>
  </si>
  <si>
    <t>.. access and replay all audio files from 911 calls that are stored within the call logger solution.</t>
  </si>
  <si>
    <t>.. associate, store, and access data and recordings from 911 calls regardless of the size of the file individually or in total.</t>
  </si>
  <si>
    <t>… monitor 911 call recordings live.</t>
  </si>
  <si>
    <t>… record the screen of the call taker as part of the call recording.</t>
  </si>
  <si>
    <t xml:space="preserve">… compatibility with Intrado.
</t>
  </si>
  <si>
    <t xml:space="preserve">… compatibility with major call-handling solutions.
</t>
  </si>
  <si>
    <t xml:space="preserve">… compatibility with VIPER.
</t>
  </si>
  <si>
    <t xml:space="preserve">… compatibility with Carbyne (cloud native).
</t>
  </si>
  <si>
    <t xml:space="preserve">… compatibility with Vesta.
</t>
  </si>
  <si>
    <t xml:space="preserve">… compatibility with  Zetron MAX.
</t>
  </si>
  <si>
    <t>VoIP Phones</t>
  </si>
  <si>
    <r>
      <t xml:space="preserve">… records at least </t>
    </r>
    <r>
      <rPr>
        <sz val="11"/>
        <color rgb="FFC00000"/>
        <rFont val="Roboto"/>
      </rPr>
      <t xml:space="preserve">70 </t>
    </r>
    <r>
      <rPr>
        <sz val="11"/>
        <rFont val="Roboto"/>
      </rPr>
      <t>channels on a Motorola P25 system with ability to expand.</t>
    </r>
  </si>
  <si>
    <t>Active Directory</t>
  </si>
  <si>
    <t>… support with County single-sign on (Active Directory)</t>
  </si>
  <si>
    <t>IT-6</t>
  </si>
  <si>
    <t>IT-23</t>
  </si>
  <si>
    <t>IT-34</t>
  </si>
  <si>
    <t>BRF-1</t>
  </si>
  <si>
    <t>BRF-2</t>
  </si>
  <si>
    <t>BRF-3</t>
  </si>
  <si>
    <t>BRF-4</t>
  </si>
  <si>
    <t>BRF-5</t>
  </si>
  <si>
    <t>BFR-10.1</t>
  </si>
  <si>
    <t>BFR-10.2</t>
  </si>
  <si>
    <t>BFR-10.3</t>
  </si>
  <si>
    <t>BFR-10.4</t>
  </si>
  <si>
    <t>BRF-13</t>
  </si>
  <si>
    <t>BFR-14.1</t>
  </si>
  <si>
    <t>BFR-14.2</t>
  </si>
  <si>
    <t>BFR-14.3</t>
  </si>
  <si>
    <t>BFR-14.4</t>
  </si>
  <si>
    <t>BFR-15.1</t>
  </si>
  <si>
    <t>BFR-15.2</t>
  </si>
  <si>
    <t>BFR-15.3</t>
  </si>
  <si>
    <t>BFR-15.4</t>
  </si>
  <si>
    <t>BFR-17.1</t>
  </si>
  <si>
    <t>BFR-17.2</t>
  </si>
  <si>
    <t>BFR-17.3</t>
  </si>
  <si>
    <t>BFR-17.4</t>
  </si>
  <si>
    <t>BFR-17.5</t>
  </si>
  <si>
    <t>BFR-19</t>
  </si>
  <si>
    <t>BFR-20</t>
  </si>
  <si>
    <t>BFR-20.1</t>
  </si>
  <si>
    <t>BFR-20.2</t>
  </si>
  <si>
    <t>BFR-20.3</t>
  </si>
  <si>
    <t>BFR-20.4</t>
  </si>
  <si>
    <t>BFR-20.5</t>
  </si>
  <si>
    <t>BFR-20.6</t>
  </si>
  <si>
    <t>BFR-20.7</t>
  </si>
  <si>
    <t>BFR-20.8</t>
  </si>
  <si>
    <t>BFR-20.9</t>
  </si>
  <si>
    <t>BFR-20.10</t>
  </si>
  <si>
    <t>BFR-21</t>
  </si>
  <si>
    <t>BFR-22</t>
  </si>
  <si>
    <t>BFR-23</t>
  </si>
  <si>
    <t>BFR-24.1</t>
  </si>
  <si>
    <t>BRF-26</t>
  </si>
  <si>
    <t>BRF-28</t>
  </si>
  <si>
    <t>BFR-29</t>
  </si>
  <si>
    <t>BFR-34</t>
  </si>
  <si>
    <t>BFR-39</t>
  </si>
  <si>
    <t>BFR-40.1</t>
  </si>
  <si>
    <t>BFR-41.2</t>
  </si>
  <si>
    <t>BFR-47</t>
  </si>
  <si>
    <t>BFR-48</t>
  </si>
  <si>
    <t>BFR-53</t>
  </si>
  <si>
    <t>BFR-57</t>
  </si>
  <si>
    <t>BFR-58</t>
  </si>
  <si>
    <t>BFR-59</t>
  </si>
  <si>
    <t>BFR-60</t>
  </si>
  <si>
    <t>BFR-63</t>
  </si>
  <si>
    <t>BFR-64</t>
  </si>
  <si>
    <t>BFR-65</t>
  </si>
  <si>
    <t>BFR-66</t>
  </si>
  <si>
    <t>BFR-67</t>
  </si>
  <si>
    <t>BFR-68</t>
  </si>
  <si>
    <t>BFR-69</t>
  </si>
  <si>
    <t>BFR-70</t>
  </si>
  <si>
    <t>BFR-71</t>
  </si>
  <si>
    <t>BFR-72</t>
  </si>
  <si>
    <t>11-20</t>
  </si>
  <si>
    <t>IAI-</t>
  </si>
  <si>
    <t>NG-911</t>
  </si>
  <si>
    <t>CI1</t>
  </si>
  <si>
    <t>CI-2</t>
  </si>
  <si>
    <t>CI-3</t>
  </si>
  <si>
    <t>CI-4</t>
  </si>
  <si>
    <t>CI-4.1</t>
  </si>
  <si>
    <t>CI-4.2</t>
  </si>
  <si>
    <t>CI-4.3</t>
  </si>
  <si>
    <t>CI-4.4</t>
  </si>
  <si>
    <t>CI-4.5</t>
  </si>
  <si>
    <t>CI-5</t>
  </si>
  <si>
    <t xml:space="preserve">… seamless integration with NG911 ESInets.
</t>
  </si>
  <si>
    <t xml:space="preserve">… seamless integration with IP-based NG911 systems.
</t>
  </si>
  <si>
    <t>CI-6</t>
  </si>
  <si>
    <t>CI-7</t>
  </si>
  <si>
    <t>CI-4.6</t>
  </si>
  <si>
    <t xml:space="preserve">… compatibility with  Solacom Guardian.
</t>
  </si>
  <si>
    <t>.. ensures end-to-end encryption of data in transit.</t>
  </si>
  <si>
    <t>.. ensures end-to-end encryption of data at rest.</t>
  </si>
  <si>
    <t>.. ensures end-to-end encryption during backup and retrieval.</t>
  </si>
  <si>
    <t>… records calls and information originating from Cisco desktop VOIP administrative phones at all County 911 centers and Police locations designated to answer those administrative (non-emergency) calls.  
Note: Currently have 60 phones.</t>
  </si>
  <si>
    <t>… supports RapidSOS recording capability (geolocation data at beginning or other).</t>
  </si>
  <si>
    <t>… provides simultaneous (as opposed to replication) call logging of all content at multiple locations that ensures all calls are recorder, along with backups that do not have a single point of failure.</t>
  </si>
  <si>
    <t>… includes 24/7 online context sensitive help through the user interface.</t>
  </si>
  <si>
    <t>… includes 24/7 monitoring of the solution performance to ensure that the solution remains within the support and maintenance agreement and corresponding Service level agreement (SLA).</t>
  </si>
  <si>
    <t>… base the retention policies on metadata associated with the  call recorder content.</t>
  </si>
  <si>
    <t>… search through call logging recorder content by a combination of any or all call metadata using Boolean logic (i.e.. "and", "or", "between", etc.)</t>
  </si>
  <si>
    <t>… record the CAD screen of the call taker as part of the call recording.</t>
  </si>
  <si>
    <t>.. access and replay all video files from 911 calls that are stored within the call logger solution.</t>
  </si>
  <si>
    <t>.. redact call recorder content while leaving the original content intact with integrity.</t>
  </si>
  <si>
    <t>…access a knowledge-base of information that the users can modify .  An example might be policies or procedures pertinent to the 911 operations and call takers.</t>
  </si>
  <si>
    <t>… compatibility with Cisco desktop VoIP phones.</t>
  </si>
  <si>
    <t>800 MHz Radio</t>
  </si>
  <si>
    <t>.. compatibility with Motorola 800 MHz radios.</t>
  </si>
  <si>
    <t>.. compatibility with Kenwood 800 MHz radios.</t>
  </si>
  <si>
    <t xml:space="preserve">… ability to integrate with Central Square Enterprise Computer Aided Dispatch (CAD) solution.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</si>
</sst>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8" x14ac:knownFonts="1">
    <font>
      <sz val="11"/>
      <color theme="1"/>
      <name val="Calibri"/>
      <family val="2"/>
      <scheme val="minor"/>
    </font>
    <font>
      <sz val="11"/>
      <color theme="1"/>
      <name val="Calibri"/>
      <family val="2"/>
      <scheme val="minor"/>
    </font>
    <font>
      <b/>
      <sz val="10"/>
      <color theme="0"/>
      <name val="Arial"/>
      <family val="2"/>
    </font>
    <font>
      <b/>
      <sz val="10"/>
      <name val="Arial"/>
      <family val="2"/>
    </font>
    <font>
      <sz val="12"/>
      <name val="Arial"/>
      <family val="2"/>
    </font>
    <font>
      <sz val="11"/>
      <name val="Arial"/>
      <family val="2"/>
    </font>
    <font>
      <sz val="11"/>
      <name val="Times New Roman"/>
      <family val="1"/>
    </font>
    <font>
      <sz val="9"/>
      <name val="Arial"/>
      <family val="2"/>
    </font>
    <font>
      <b/>
      <sz val="14"/>
      <color theme="0"/>
      <name val="Roboto"/>
    </font>
    <font>
      <b/>
      <sz val="14"/>
      <color rgb="FFFFFF00"/>
      <name val="Roboto"/>
    </font>
    <font>
      <b/>
      <sz val="12"/>
      <name val="Roboto"/>
    </font>
    <font>
      <sz val="12"/>
      <name val="Roboto"/>
    </font>
    <font>
      <sz val="11"/>
      <name val="Roboto"/>
    </font>
    <font>
      <sz val="11"/>
      <color theme="1"/>
      <name val="Roboto"/>
    </font>
    <font>
      <sz val="10"/>
      <name val="Arial"/>
      <family val="2"/>
    </font>
    <font>
      <u/>
      <sz val="10"/>
      <color indexed="12"/>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4"/>
      <color rgb="FFFF0000"/>
      <name val="Roboto"/>
    </font>
    <font>
      <sz val="11"/>
      <name val="Times New Roman"/>
      <family val="1"/>
    </font>
    <font>
      <sz val="10"/>
      <color theme="0"/>
      <name val="Arial"/>
      <family val="2"/>
    </font>
    <font>
      <sz val="8"/>
      <name val="Calibri"/>
      <family val="2"/>
      <scheme val="minor"/>
    </font>
    <font>
      <sz val="11"/>
      <color rgb="FFFF0000"/>
      <name val="Roboto"/>
    </font>
    <font>
      <u/>
      <sz val="11"/>
      <color theme="1"/>
      <name val="Roboto"/>
    </font>
    <font>
      <b/>
      <sz val="11"/>
      <color theme="0"/>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b/>
      <sz val="14"/>
      <color theme="0"/>
      <name val="Arial"/>
      <family val="2"/>
    </font>
    <font>
      <b/>
      <sz val="12"/>
      <color theme="1"/>
      <name val="Arial"/>
      <family val="2"/>
    </font>
    <font>
      <b/>
      <sz val="10"/>
      <color theme="1"/>
      <name val="Arial"/>
      <family val="2"/>
    </font>
    <font>
      <sz val="10"/>
      <color theme="1"/>
      <name val="Arial"/>
      <family val="2"/>
    </font>
    <font>
      <sz val="9"/>
      <color theme="1"/>
      <name val="Arial"/>
      <family val="2"/>
    </font>
    <font>
      <b/>
      <sz val="14"/>
      <name val="Arial"/>
      <family val="2"/>
    </font>
    <font>
      <b/>
      <sz val="11"/>
      <color theme="0"/>
      <name val="Arial"/>
      <family val="2"/>
    </font>
    <font>
      <b/>
      <sz val="14"/>
      <color theme="0"/>
      <name val="Calibri"/>
      <family val="2"/>
      <scheme val="minor"/>
    </font>
    <font>
      <b/>
      <sz val="16"/>
      <color theme="1"/>
      <name val="Roboto"/>
    </font>
    <font>
      <sz val="12"/>
      <color rgb="FF000000"/>
      <name val="Arial"/>
      <family val="2"/>
    </font>
    <font>
      <sz val="10"/>
      <color rgb="FFFF0000"/>
      <name val="Arial"/>
      <family val="2"/>
    </font>
    <font>
      <sz val="11"/>
      <color rgb="FFFF0000"/>
      <name val="Arial"/>
      <family val="2"/>
    </font>
    <font>
      <sz val="9"/>
      <color rgb="FFFF0000"/>
      <name val="Arial"/>
      <family val="2"/>
    </font>
    <font>
      <b/>
      <sz val="16"/>
      <color theme="0" tint="-4.9989318521683403E-2"/>
      <name val="Roboto"/>
    </font>
    <font>
      <b/>
      <sz val="18"/>
      <color theme="0" tint="-4.9989318521683403E-2"/>
      <name val="Roboto"/>
    </font>
    <font>
      <b/>
      <i/>
      <sz val="16"/>
      <color theme="1"/>
      <name val="Roboto"/>
    </font>
    <font>
      <b/>
      <sz val="16"/>
      <color rgb="FFFF0000"/>
      <name val="Roboto"/>
    </font>
    <font>
      <u/>
      <sz val="11"/>
      <name val="Roboto"/>
    </font>
    <font>
      <b/>
      <u/>
      <sz val="11"/>
      <color theme="1"/>
      <name val="Calibri"/>
      <family val="2"/>
      <scheme val="minor"/>
    </font>
    <font>
      <b/>
      <sz val="12"/>
      <color theme="1"/>
      <name val="Roboto"/>
    </font>
    <font>
      <b/>
      <sz val="11"/>
      <color theme="1"/>
      <name val="Roboto"/>
    </font>
    <font>
      <b/>
      <sz val="11"/>
      <name val="Roboto"/>
    </font>
    <font>
      <b/>
      <sz val="11"/>
      <color rgb="FF0070C0"/>
      <name val="Roboto"/>
    </font>
    <font>
      <sz val="9"/>
      <color indexed="81"/>
      <name val="Tahoma"/>
      <family val="2"/>
    </font>
    <font>
      <sz val="11"/>
      <color rgb="FFC00000"/>
      <name val="Roboto"/>
    </font>
  </fonts>
  <fills count="34">
    <fill>
      <patternFill patternType="none"/>
    </fill>
    <fill>
      <patternFill patternType="gray125"/>
    </fill>
    <fill>
      <patternFill patternType="solid">
        <fgColor theme="4" tint="-0.499984740745262"/>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1"/>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002060"/>
        <bgColor indexed="64"/>
      </patternFill>
    </fill>
    <fill>
      <patternFill patternType="solid">
        <fgColor theme="0" tint="-0.34998626667073579"/>
        <bgColor indexed="64"/>
      </patternFill>
    </fill>
  </fills>
  <borders count="201">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style="medium">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thin">
        <color theme="0" tint="-0.499984740745262"/>
      </right>
      <top/>
      <bottom style="thin">
        <color indexed="64"/>
      </bottom>
      <diagonal/>
    </border>
    <border>
      <left style="thin">
        <color theme="0" tint="-0.499984740745262"/>
      </left>
      <right style="thin">
        <color theme="0" tint="-0.499984740745262"/>
      </right>
      <top style="thin">
        <color indexed="64"/>
      </top>
      <bottom style="thin">
        <color indexed="64"/>
      </bottom>
      <diagonal/>
    </border>
    <border>
      <left style="thin">
        <color theme="0" tint="-0.499984740745262"/>
      </left>
      <right style="thin">
        <color indexed="64"/>
      </right>
      <top style="thin">
        <color indexed="64"/>
      </top>
      <bottom style="thin">
        <color indexed="64"/>
      </bottom>
      <diagonal/>
    </border>
    <border>
      <left style="thin">
        <color indexed="64"/>
      </left>
      <right style="thin">
        <color theme="0" tint="-0.24994659260841701"/>
      </right>
      <top style="thin">
        <color indexed="64"/>
      </top>
      <bottom style="thin">
        <color indexed="64"/>
      </bottom>
      <diagonal/>
    </border>
    <border>
      <left style="thin">
        <color theme="0" tint="-0.24994659260841701"/>
      </left>
      <right style="thin">
        <color theme="0" tint="-0.24994659260841701"/>
      </right>
      <top style="thin">
        <color indexed="64"/>
      </top>
      <bottom style="thin">
        <color indexed="64"/>
      </bottom>
      <diagonal/>
    </border>
    <border>
      <left style="thin">
        <color theme="0" tint="-0.24994659260841701"/>
      </left>
      <right style="thin">
        <color indexed="64"/>
      </right>
      <top style="thin">
        <color indexed="64"/>
      </top>
      <bottom style="thin">
        <color indexed="64"/>
      </bottom>
      <diagonal/>
    </border>
    <border>
      <left style="thin">
        <color indexed="64"/>
      </left>
      <right style="thin">
        <color theme="0" tint="-0.24994659260841701"/>
      </right>
      <top/>
      <bottom/>
      <diagonal/>
    </border>
    <border>
      <left style="thin">
        <color theme="0" tint="-0.24994659260841701"/>
      </left>
      <right style="thin">
        <color theme="0" tint="-0.24994659260841701"/>
      </right>
      <top/>
      <bottom/>
      <diagonal/>
    </border>
    <border>
      <left style="thin">
        <color theme="0" tint="-0.24994659260841701"/>
      </left>
      <right style="thin">
        <color indexed="64"/>
      </right>
      <top/>
      <bottom/>
      <diagonal/>
    </border>
    <border>
      <left style="thin">
        <color indexed="64"/>
      </left>
      <right style="thin">
        <color theme="0" tint="-0.24994659260841701"/>
      </right>
      <top style="thin">
        <color indexed="64"/>
      </top>
      <bottom style="medium">
        <color indexed="64"/>
      </bottom>
      <diagonal/>
    </border>
    <border>
      <left style="thin">
        <color theme="0" tint="-0.24994659260841701"/>
      </left>
      <right style="thin">
        <color theme="0" tint="-0.24994659260841701"/>
      </right>
      <top style="thin">
        <color indexed="64"/>
      </top>
      <bottom style="medium">
        <color indexed="64"/>
      </bottom>
      <diagonal/>
    </border>
    <border>
      <left style="thin">
        <color theme="0" tint="-0.24994659260841701"/>
      </left>
      <right style="thin">
        <color indexed="64"/>
      </right>
      <top style="thin">
        <color indexed="64"/>
      </top>
      <bottom style="medium">
        <color indexed="64"/>
      </bottom>
      <diagonal/>
    </border>
    <border>
      <left style="thin">
        <color theme="0" tint="-0.24994659260841701"/>
      </left>
      <right style="medium">
        <color indexed="64"/>
      </right>
      <top style="thin">
        <color indexed="64"/>
      </top>
      <bottom style="thin">
        <color indexed="64"/>
      </bottom>
      <diagonal/>
    </border>
    <border>
      <left style="thin">
        <color theme="0" tint="-0.24994659260841701"/>
      </left>
      <right style="medium">
        <color indexed="64"/>
      </right>
      <top/>
      <bottom/>
      <diagonal/>
    </border>
    <border>
      <left style="thin">
        <color theme="0" tint="-0.24994659260841701"/>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theme="0" tint="-0.24994659260841701"/>
      </right>
      <top style="thin">
        <color indexed="64"/>
      </top>
      <bottom/>
      <diagonal/>
    </border>
    <border>
      <left style="thin">
        <color theme="0" tint="-0.24994659260841701"/>
      </left>
      <right style="thin">
        <color theme="0" tint="-0.24994659260841701"/>
      </right>
      <top style="thin">
        <color indexed="64"/>
      </top>
      <bottom/>
      <diagonal/>
    </border>
    <border>
      <left style="thin">
        <color theme="0" tint="-0.24994659260841701"/>
      </left>
      <right style="thin">
        <color indexed="64"/>
      </right>
      <top style="thin">
        <color indexed="64"/>
      </top>
      <bottom/>
      <diagonal/>
    </border>
    <border>
      <left/>
      <right style="thin">
        <color theme="0" tint="-0.24994659260841701"/>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s>
  <cellStyleXfs count="2776">
    <xf numFmtId="0" fontId="0" fillId="0" borderId="0"/>
    <xf numFmtId="0" fontId="6" fillId="0" borderId="0"/>
    <xf numFmtId="0" fontId="1" fillId="0" borderId="0"/>
    <xf numFmtId="0" fontId="29" fillId="25" borderId="20" applyNumberFormat="0" applyAlignment="0" applyProtection="0"/>
    <xf numFmtId="0" fontId="16" fillId="7"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6" fillId="15" borderId="0" applyNumberFormat="0" applyBorder="0" applyAlignment="0" applyProtection="0"/>
    <xf numFmtId="0" fontId="16" fillId="10" borderId="0" applyNumberFormat="0" applyBorder="0" applyAlignment="0" applyProtection="0"/>
    <xf numFmtId="0" fontId="16" fillId="13" borderId="0" applyNumberFormat="0" applyBorder="0" applyAlignment="0" applyProtection="0"/>
    <xf numFmtId="0" fontId="16" fillId="16" borderId="0" applyNumberFormat="0" applyBorder="0" applyAlignment="0" applyProtection="0"/>
    <xf numFmtId="0" fontId="17" fillId="17"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4" borderId="0" applyNumberFormat="0" applyBorder="0" applyAlignment="0" applyProtection="0"/>
    <xf numFmtId="0" fontId="18" fillId="8" borderId="0" applyNumberFormat="0" applyBorder="0" applyAlignment="0" applyProtection="0"/>
    <xf numFmtId="0" fontId="19" fillId="25" borderId="5" applyNumberFormat="0" applyAlignment="0" applyProtection="0"/>
    <xf numFmtId="0" fontId="20" fillId="26" borderId="6" applyNumberFormat="0" applyAlignment="0" applyProtection="0"/>
    <xf numFmtId="0" fontId="21" fillId="0" borderId="0" applyNumberFormat="0" applyFill="0" applyBorder="0" applyAlignment="0" applyProtection="0"/>
    <xf numFmtId="0" fontId="22" fillId="9" borderId="0" applyNumberFormat="0" applyBorder="0" applyAlignment="0" applyProtection="0"/>
    <xf numFmtId="0" fontId="23" fillId="0" borderId="7" applyNumberFormat="0" applyFill="0" applyAlignment="0" applyProtection="0"/>
    <xf numFmtId="0" fontId="24" fillId="0" borderId="8" applyNumberFormat="0" applyFill="0" applyAlignment="0" applyProtection="0"/>
    <xf numFmtId="0" fontId="25" fillId="0" borderId="9" applyNumberFormat="0" applyFill="0" applyAlignment="0" applyProtection="0"/>
    <xf numFmtId="0" fontId="25" fillId="0" borderId="0" applyNumberFormat="0" applyFill="0" applyBorder="0" applyAlignment="0" applyProtection="0"/>
    <xf numFmtId="0" fontId="15" fillId="0" borderId="0" applyNumberFormat="0" applyFill="0" applyBorder="0" applyAlignment="0" applyProtection="0">
      <alignment vertical="top"/>
      <protection locked="0"/>
    </xf>
    <xf numFmtId="0" fontId="26" fillId="12" borderId="5" applyNumberFormat="0" applyAlignment="0" applyProtection="0"/>
    <xf numFmtId="0" fontId="27" fillId="0" borderId="10" applyNumberFormat="0" applyFill="0" applyAlignment="0" applyProtection="0"/>
    <xf numFmtId="0" fontId="28" fillId="27" borderId="0" applyNumberFormat="0" applyBorder="0" applyAlignment="0" applyProtection="0"/>
    <xf numFmtId="0" fontId="14" fillId="0" borderId="0"/>
    <xf numFmtId="0" fontId="19" fillId="25" borderId="25" applyNumberFormat="0" applyAlignment="0" applyProtection="0"/>
    <xf numFmtId="0" fontId="14" fillId="28" borderId="11" applyNumberFormat="0" applyFont="0" applyAlignment="0" applyProtection="0"/>
    <xf numFmtId="0" fontId="29" fillId="25" borderId="12" applyNumberFormat="0" applyAlignment="0" applyProtection="0"/>
    <xf numFmtId="0" fontId="30" fillId="0" borderId="0" applyNumberFormat="0" applyFill="0" applyBorder="0" applyAlignment="0" applyProtection="0"/>
    <xf numFmtId="0" fontId="31" fillId="0" borderId="13" applyNumberFormat="0" applyFill="0" applyAlignment="0" applyProtection="0"/>
    <xf numFmtId="0" fontId="32" fillId="0" borderId="0" applyNumberFormat="0" applyFill="0" applyBorder="0" applyAlignment="0" applyProtection="0"/>
    <xf numFmtId="4" fontId="14" fillId="0" borderId="0"/>
    <xf numFmtId="0" fontId="16" fillId="0" borderId="0"/>
    <xf numFmtId="0" fontId="19" fillId="25" borderId="29" applyNumberFormat="0" applyAlignment="0" applyProtection="0"/>
    <xf numFmtId="0" fontId="14" fillId="28" borderId="11" applyNumberFormat="0" applyFont="0" applyAlignment="0" applyProtection="0"/>
    <xf numFmtId="0" fontId="1" fillId="0" borderId="0"/>
    <xf numFmtId="0" fontId="31" fillId="0" borderId="13" applyNumberFormat="0" applyFill="0" applyAlignment="0" applyProtection="0"/>
    <xf numFmtId="0" fontId="29" fillId="25" borderId="12" applyNumberFormat="0" applyAlignment="0" applyProtection="0"/>
    <xf numFmtId="0" fontId="14" fillId="28" borderId="11" applyNumberFormat="0" applyFont="0" applyAlignment="0" applyProtection="0"/>
    <xf numFmtId="0" fontId="26" fillId="12" borderId="5" applyNumberFormat="0" applyAlignment="0" applyProtection="0"/>
    <xf numFmtId="0" fontId="19" fillId="25" borderId="5" applyNumberFormat="0" applyAlignment="0" applyProtection="0"/>
    <xf numFmtId="0" fontId="19" fillId="25" borderId="5" applyNumberFormat="0" applyAlignment="0" applyProtection="0"/>
    <xf numFmtId="0" fontId="26" fillId="12" borderId="5"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31" fillId="0" borderId="13" applyNumberFormat="0" applyFill="0" applyAlignment="0" applyProtection="0"/>
    <xf numFmtId="0" fontId="14" fillId="28" borderId="11" applyNumberFormat="0" applyFont="0" applyAlignment="0" applyProtection="0"/>
    <xf numFmtId="0" fontId="19" fillId="25" borderId="5" applyNumberFormat="0" applyAlignment="0" applyProtection="0"/>
    <xf numFmtId="0" fontId="1" fillId="0" borderId="0"/>
    <xf numFmtId="0" fontId="1" fillId="0" borderId="0"/>
    <xf numFmtId="0" fontId="14" fillId="28" borderId="11" applyNumberFormat="0" applyFont="0" applyAlignment="0" applyProtection="0"/>
    <xf numFmtId="0" fontId="26" fillId="12" borderId="5" applyNumberFormat="0" applyAlignment="0" applyProtection="0"/>
    <xf numFmtId="0" fontId="29" fillId="25" borderId="12" applyNumberFormat="0" applyAlignment="0" applyProtection="0"/>
    <xf numFmtId="0" fontId="26" fillId="12" borderId="5" applyNumberFormat="0" applyAlignment="0" applyProtection="0"/>
    <xf numFmtId="0" fontId="19" fillId="25" borderId="5" applyNumberFormat="0" applyAlignment="0" applyProtection="0"/>
    <xf numFmtId="0" fontId="19" fillId="25" borderId="5" applyNumberFormat="0" applyAlignment="0" applyProtection="0"/>
    <xf numFmtId="0" fontId="26" fillId="12" borderId="5" applyNumberFormat="0" applyAlignment="0" applyProtection="0"/>
    <xf numFmtId="0" fontId="19" fillId="25" borderId="5"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26" fillId="12" borderId="5" applyNumberFormat="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 fillId="0" borderId="0"/>
    <xf numFmtId="0" fontId="14" fillId="28" borderId="11" applyNumberFormat="0" applyFont="0" applyAlignment="0" applyProtection="0"/>
    <xf numFmtId="0" fontId="1" fillId="0" borderId="0"/>
    <xf numFmtId="0" fontId="29" fillId="25" borderId="12"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19" fillId="25" borderId="5" applyNumberFormat="0" applyAlignment="0" applyProtection="0"/>
    <xf numFmtId="0" fontId="19" fillId="25" borderId="5" applyNumberFormat="0" applyAlignment="0" applyProtection="0"/>
    <xf numFmtId="0" fontId="26" fillId="12" borderId="5" applyNumberFormat="0" applyAlignment="0" applyProtection="0"/>
    <xf numFmtId="0" fontId="19" fillId="25" borderId="5" applyNumberFormat="0" applyAlignment="0" applyProtection="0"/>
    <xf numFmtId="0" fontId="26" fillId="12" borderId="5"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26" fillId="12" borderId="5"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29" fillId="25" borderId="12" applyNumberFormat="0" applyAlignment="0" applyProtection="0"/>
    <xf numFmtId="0" fontId="1" fillId="0" borderId="0"/>
    <xf numFmtId="0" fontId="14" fillId="28" borderId="11" applyNumberFormat="0" applyFont="0" applyAlignment="0" applyProtection="0"/>
    <xf numFmtId="0" fontId="1" fillId="0" borderId="0"/>
    <xf numFmtId="0" fontId="19" fillId="25" borderId="5"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26" fillId="12" borderId="5" applyNumberFormat="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 fillId="0" borderId="0"/>
    <xf numFmtId="0" fontId="14" fillId="28" borderId="11" applyNumberFormat="0" applyFont="0" applyAlignment="0" applyProtection="0"/>
    <xf numFmtId="0" fontId="1" fillId="0" borderId="0"/>
    <xf numFmtId="0" fontId="31" fillId="0" borderId="13" applyNumberFormat="0" applyFill="0" applyAlignment="0" applyProtection="0"/>
    <xf numFmtId="0" fontId="19" fillId="25" borderId="5" applyNumberFormat="0" applyAlignment="0" applyProtection="0"/>
    <xf numFmtId="0" fontId="19" fillId="25" borderId="5" applyNumberFormat="0" applyAlignment="0" applyProtection="0"/>
    <xf numFmtId="0" fontId="14" fillId="28" borderId="11" applyNumberFormat="0" applyFont="0" applyAlignment="0" applyProtection="0"/>
    <xf numFmtId="0" fontId="26" fillId="12" borderId="5" applyNumberFormat="0" applyAlignment="0" applyProtection="0"/>
    <xf numFmtId="0" fontId="29" fillId="25" borderId="12"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26" fillId="12" borderId="5" applyNumberFormat="0" applyAlignment="0" applyProtection="0"/>
    <xf numFmtId="0" fontId="1" fillId="0" borderId="0"/>
    <xf numFmtId="0" fontId="14" fillId="28" borderId="11" applyNumberFormat="0" applyFont="0" applyAlignment="0" applyProtection="0"/>
    <xf numFmtId="0" fontId="1" fillId="0" borderId="0"/>
    <xf numFmtId="0" fontId="14" fillId="28" borderId="11" applyNumberFormat="0" applyFont="0" applyAlignment="0" applyProtection="0"/>
    <xf numFmtId="0" fontId="14" fillId="0" borderId="0"/>
    <xf numFmtId="0" fontId="26" fillId="12" borderId="29" applyNumberFormat="0" applyAlignment="0" applyProtection="0"/>
    <xf numFmtId="0" fontId="14" fillId="28" borderId="22" applyNumberFormat="0" applyFont="0" applyAlignment="0" applyProtection="0"/>
    <xf numFmtId="0" fontId="14" fillId="28" borderId="19" applyNumberFormat="0" applyFont="0" applyAlignment="0" applyProtection="0"/>
    <xf numFmtId="0" fontId="19" fillId="25" borderId="18" applyNumberFormat="0" applyAlignment="0" applyProtection="0"/>
    <xf numFmtId="0" fontId="26" fillId="12" borderId="18" applyNumberFormat="0" applyAlignment="0" applyProtection="0"/>
    <xf numFmtId="0" fontId="14" fillId="28" borderId="26" applyNumberFormat="0" applyFont="0" applyAlignment="0" applyProtection="0"/>
    <xf numFmtId="0" fontId="19" fillId="25" borderId="25" applyNumberFormat="0" applyAlignment="0" applyProtection="0"/>
    <xf numFmtId="0" fontId="26" fillId="12" borderId="18" applyNumberFormat="0" applyAlignment="0" applyProtection="0"/>
    <xf numFmtId="0" fontId="29" fillId="25" borderId="20" applyNumberFormat="0" applyAlignment="0" applyProtection="0"/>
    <xf numFmtId="0" fontId="19" fillId="25" borderId="18" applyNumberFormat="0" applyAlignment="0" applyProtection="0"/>
    <xf numFmtId="0" fontId="14" fillId="28" borderId="19" applyNumberFormat="0" applyFont="0" applyAlignment="0" applyProtection="0"/>
    <xf numFmtId="0" fontId="26" fillId="12" borderId="29" applyNumberFormat="0" applyAlignment="0" applyProtection="0"/>
    <xf numFmtId="0" fontId="26" fillId="12" borderId="18" applyNumberFormat="0" applyAlignment="0" applyProtection="0"/>
    <xf numFmtId="0" fontId="14" fillId="28" borderId="19" applyNumberFormat="0" applyFont="0" applyAlignment="0" applyProtection="0"/>
    <xf numFmtId="0" fontId="26" fillId="12" borderId="29"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19" fillId="25" borderId="18" applyNumberFormat="0" applyAlignment="0" applyProtection="0"/>
    <xf numFmtId="0" fontId="19" fillId="25" borderId="25" applyNumberFormat="0" applyAlignment="0" applyProtection="0"/>
    <xf numFmtId="0" fontId="14" fillId="28" borderId="26" applyNumberFormat="0" applyFont="0" applyAlignment="0" applyProtection="0"/>
    <xf numFmtId="0" fontId="31" fillId="0" borderId="24" applyNumberFormat="0" applyFill="0" applyAlignment="0" applyProtection="0"/>
    <xf numFmtId="0" fontId="19" fillId="25" borderId="14" applyNumberFormat="0" applyAlignment="0" applyProtection="0"/>
    <xf numFmtId="0" fontId="14" fillId="28" borderId="26" applyNumberFormat="0" applyFont="0" applyAlignment="0" applyProtection="0"/>
    <xf numFmtId="0" fontId="31" fillId="0" borderId="21" applyNumberFormat="0" applyFill="0" applyAlignment="0" applyProtection="0"/>
    <xf numFmtId="0" fontId="31" fillId="0" borderId="28" applyNumberFormat="0" applyFill="0" applyAlignment="0" applyProtection="0"/>
    <xf numFmtId="0" fontId="29" fillId="25" borderId="20" applyNumberFormat="0" applyAlignment="0" applyProtection="0"/>
    <xf numFmtId="0" fontId="26" fillId="12" borderId="18" applyNumberFormat="0" applyAlignment="0" applyProtection="0"/>
    <xf numFmtId="0" fontId="26" fillId="12" borderId="25"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26" fillId="12" borderId="14"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26" fillId="12" borderId="18" applyNumberFormat="0" applyAlignment="0" applyProtection="0"/>
    <xf numFmtId="0" fontId="31" fillId="0" borderId="21" applyNumberFormat="0" applyFill="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8" applyNumberFormat="0" applyAlignment="0" applyProtection="0"/>
    <xf numFmtId="0" fontId="19" fillId="25" borderId="29" applyNumberFormat="0" applyAlignment="0" applyProtection="0"/>
    <xf numFmtId="0" fontId="14" fillId="28" borderId="19" applyNumberFormat="0" applyFont="0" applyAlignment="0" applyProtection="0"/>
    <xf numFmtId="0" fontId="14" fillId="28" borderId="15" applyNumberFormat="0" applyFont="0" applyAlignment="0" applyProtection="0"/>
    <xf numFmtId="0" fontId="19" fillId="25" borderId="18" applyNumberFormat="0" applyAlignment="0" applyProtection="0"/>
    <xf numFmtId="0" fontId="31" fillId="0" borderId="17" applyNumberFormat="0" applyFill="0" applyAlignment="0" applyProtection="0"/>
    <xf numFmtId="0" fontId="29" fillId="25" borderId="16" applyNumberFormat="0" applyAlignment="0" applyProtection="0"/>
    <xf numFmtId="0" fontId="14" fillId="28" borderId="15" applyNumberFormat="0" applyFont="0" applyAlignment="0" applyProtection="0"/>
    <xf numFmtId="0" fontId="26" fillId="12" borderId="14" applyNumberFormat="0" applyAlignment="0" applyProtection="0"/>
    <xf numFmtId="0" fontId="19" fillId="25" borderId="14" applyNumberFormat="0" applyAlignment="0" applyProtection="0"/>
    <xf numFmtId="0" fontId="19" fillId="25" borderId="14" applyNumberFormat="0" applyAlignment="0" applyProtection="0"/>
    <xf numFmtId="0" fontId="26" fillId="12" borderId="14"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31" fillId="0" borderId="17" applyNumberFormat="0" applyFill="0" applyAlignment="0" applyProtection="0"/>
    <xf numFmtId="0" fontId="14" fillId="28" borderId="15" applyNumberFormat="0" applyFont="0" applyAlignment="0" applyProtection="0"/>
    <xf numFmtId="0" fontId="19" fillId="25" borderId="14" applyNumberFormat="0" applyAlignment="0" applyProtection="0"/>
    <xf numFmtId="0" fontId="31" fillId="0" borderId="21" applyNumberFormat="0" applyFill="0" applyAlignment="0" applyProtection="0"/>
    <xf numFmtId="0" fontId="19" fillId="25" borderId="29" applyNumberFormat="0" applyAlignment="0" applyProtection="0"/>
    <xf numFmtId="0" fontId="14" fillId="28" borderId="15" applyNumberFormat="0" applyFont="0" applyAlignment="0" applyProtection="0"/>
    <xf numFmtId="0" fontId="26" fillId="12" borderId="14" applyNumberFormat="0" applyAlignment="0" applyProtection="0"/>
    <xf numFmtId="0" fontId="29" fillId="25" borderId="16" applyNumberFormat="0" applyAlignment="0" applyProtection="0"/>
    <xf numFmtId="0" fontId="26" fillId="12" borderId="14" applyNumberFormat="0" applyAlignment="0" applyProtection="0"/>
    <xf numFmtId="0" fontId="19" fillId="25" borderId="14" applyNumberFormat="0" applyAlignment="0" applyProtection="0"/>
    <xf numFmtId="0" fontId="19" fillId="25" borderId="14" applyNumberFormat="0" applyAlignment="0" applyProtection="0"/>
    <xf numFmtId="0" fontId="26" fillId="12" borderId="14" applyNumberFormat="0" applyAlignment="0" applyProtection="0"/>
    <xf numFmtId="0" fontId="19" fillId="25" borderId="14"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4" applyNumberFormat="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9" fillId="25" borderId="23" applyNumberFormat="0" applyAlignment="0" applyProtection="0"/>
    <xf numFmtId="0" fontId="14" fillId="28" borderId="15" applyNumberFormat="0" applyFont="0" applyAlignment="0" applyProtection="0"/>
    <xf numFmtId="0" fontId="14" fillId="28" borderId="22"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19" fillId="25" borderId="14" applyNumberFormat="0" applyAlignment="0" applyProtection="0"/>
    <xf numFmtId="0" fontId="19" fillId="25" borderId="14" applyNumberFormat="0" applyAlignment="0" applyProtection="0"/>
    <xf numFmtId="0" fontId="26" fillId="12" borderId="14" applyNumberFormat="0" applyAlignment="0" applyProtection="0"/>
    <xf numFmtId="0" fontId="19" fillId="25" borderId="14" applyNumberFormat="0" applyAlignment="0" applyProtection="0"/>
    <xf numFmtId="0" fontId="26" fillId="12" borderId="14"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26" fillId="12" borderId="14"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29" fillId="25" borderId="16" applyNumberFormat="0" applyAlignment="0" applyProtection="0"/>
    <xf numFmtId="0" fontId="14" fillId="28" borderId="22" applyNumberFormat="0" applyFont="0" applyAlignment="0" applyProtection="0"/>
    <xf numFmtId="0" fontId="14" fillId="28" borderId="15" applyNumberFormat="0" applyFont="0" applyAlignment="0" applyProtection="0"/>
    <xf numFmtId="0" fontId="14" fillId="28" borderId="22" applyNumberFormat="0" applyFont="0" applyAlignment="0" applyProtection="0"/>
    <xf numFmtId="0" fontId="19" fillId="25" borderId="14"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4" applyNumberFormat="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25" applyNumberFormat="0" applyAlignment="0" applyProtection="0"/>
    <xf numFmtId="0" fontId="14" fillId="28" borderId="15" applyNumberFormat="0" applyFont="0" applyAlignment="0" applyProtection="0"/>
    <xf numFmtId="0" fontId="14" fillId="28" borderId="22" applyNumberFormat="0" applyFont="0" applyAlignment="0" applyProtection="0"/>
    <xf numFmtId="0" fontId="31" fillId="0" borderId="17" applyNumberFormat="0" applyFill="0" applyAlignment="0" applyProtection="0"/>
    <xf numFmtId="0" fontId="19" fillId="25" borderId="14" applyNumberFormat="0" applyAlignment="0" applyProtection="0"/>
    <xf numFmtId="0" fontId="19" fillId="25" borderId="14" applyNumberFormat="0" applyAlignment="0" applyProtection="0"/>
    <xf numFmtId="0" fontId="14" fillId="28" borderId="15" applyNumberFormat="0" applyFont="0" applyAlignment="0" applyProtection="0"/>
    <xf numFmtId="0" fontId="26" fillId="12" borderId="14" applyNumberFormat="0" applyAlignment="0" applyProtection="0"/>
    <xf numFmtId="0" fontId="29" fillId="25" borderId="16"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4" applyNumberFormat="0" applyAlignment="0" applyProtection="0"/>
    <xf numFmtId="0" fontId="29" fillId="25" borderId="27" applyNumberFormat="0" applyAlignment="0" applyProtection="0"/>
    <xf numFmtId="0" fontId="14" fillId="28" borderId="15" applyNumberFormat="0" applyFont="0" applyAlignment="0" applyProtection="0"/>
    <xf numFmtId="0" fontId="14" fillId="28" borderId="22" applyNumberFormat="0" applyFont="0" applyAlignment="0" applyProtection="0"/>
    <xf numFmtId="0" fontId="14" fillId="28" borderId="15" applyNumberFormat="0" applyFont="0" applyAlignment="0" applyProtection="0"/>
    <xf numFmtId="0" fontId="14" fillId="28" borderId="19" applyNumberFormat="0" applyFont="0" applyAlignment="0" applyProtection="0"/>
    <xf numFmtId="0" fontId="14" fillId="28" borderId="22" applyNumberFormat="0" applyFont="0" applyAlignment="0" applyProtection="0"/>
    <xf numFmtId="0" fontId="19" fillId="25" borderId="18" applyNumberFormat="0" applyAlignment="0" applyProtection="0"/>
    <xf numFmtId="0" fontId="26" fillId="12" borderId="18"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19" fillId="25" borderId="29" applyNumberFormat="0" applyAlignment="0" applyProtection="0"/>
    <xf numFmtId="0" fontId="14" fillId="28" borderId="19" applyNumberFormat="0" applyFont="0" applyAlignment="0" applyProtection="0"/>
    <xf numFmtId="0" fontId="26" fillId="12" borderId="29" applyNumberFormat="0" applyAlignment="0" applyProtection="0"/>
    <xf numFmtId="0" fontId="29" fillId="25" borderId="27" applyNumberFormat="0" applyAlignment="0" applyProtection="0"/>
    <xf numFmtId="0" fontId="14" fillId="28" borderId="26" applyNumberFormat="0" applyFont="0" applyAlignment="0" applyProtection="0"/>
    <xf numFmtId="0" fontId="19" fillId="25" borderId="18" applyNumberFormat="0" applyAlignment="0" applyProtection="0"/>
    <xf numFmtId="0" fontId="14" fillId="28" borderId="22" applyNumberFormat="0" applyFont="0" applyAlignment="0" applyProtection="0"/>
    <xf numFmtId="0" fontId="14" fillId="28" borderId="22" applyNumberFormat="0" applyFont="0" applyAlignment="0" applyProtection="0"/>
    <xf numFmtId="0" fontId="31" fillId="0" borderId="24" applyNumberFormat="0" applyFill="0" applyAlignment="0" applyProtection="0"/>
    <xf numFmtId="0" fontId="31" fillId="0" borderId="21" applyNumberFormat="0" applyFill="0" applyAlignment="0" applyProtection="0"/>
    <xf numFmtId="0" fontId="26" fillId="12" borderId="18" applyNumberFormat="0" applyAlignment="0" applyProtection="0"/>
    <xf numFmtId="0" fontId="29" fillId="25" borderId="20" applyNumberFormat="0" applyAlignment="0" applyProtection="0"/>
    <xf numFmtId="0" fontId="29" fillId="25" borderId="20" applyNumberFormat="0" applyAlignment="0" applyProtection="0"/>
    <xf numFmtId="0" fontId="29" fillId="25" borderId="20"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14" fillId="28" borderId="19" applyNumberFormat="0" applyFont="0" applyAlignment="0" applyProtection="0"/>
    <xf numFmtId="0" fontId="19" fillId="25" borderId="18" applyNumberFormat="0" applyAlignment="0" applyProtection="0"/>
    <xf numFmtId="0" fontId="26" fillId="12" borderId="18" applyNumberFormat="0" applyAlignment="0" applyProtection="0"/>
    <xf numFmtId="0" fontId="19" fillId="25" borderId="29" applyNumberFormat="0" applyAlignment="0" applyProtection="0"/>
    <xf numFmtId="0" fontId="14" fillId="28" borderId="26" applyNumberFormat="0" applyFont="0" applyAlignment="0" applyProtection="0"/>
    <xf numFmtId="0" fontId="31" fillId="0" borderId="21" applyNumberFormat="0" applyFill="0" applyAlignment="0" applyProtection="0"/>
    <xf numFmtId="0" fontId="31" fillId="0" borderId="21" applyNumberFormat="0" applyFill="0" applyAlignment="0" applyProtection="0"/>
    <xf numFmtId="0" fontId="14" fillId="28" borderId="19" applyNumberFormat="0" applyFont="0" applyAlignment="0" applyProtection="0"/>
    <xf numFmtId="0" fontId="14" fillId="28" borderId="19" applyNumberFormat="0" applyFont="0" applyAlignment="0" applyProtection="0"/>
    <xf numFmtId="0" fontId="29" fillId="25" borderId="23" applyNumberFormat="0" applyAlignment="0" applyProtection="0"/>
    <xf numFmtId="0" fontId="29" fillId="25" borderId="27" applyNumberFormat="0" applyAlignment="0" applyProtection="0"/>
    <xf numFmtId="0" fontId="26" fillId="12" borderId="18" applyNumberFormat="0" applyAlignment="0" applyProtection="0"/>
    <xf numFmtId="0" fontId="14" fillId="28" borderId="19" applyNumberFormat="0" applyFont="0" applyAlignment="0" applyProtection="0"/>
    <xf numFmtId="0" fontId="29" fillId="25" borderId="20" applyNumberFormat="0" applyAlignment="0" applyProtection="0"/>
    <xf numFmtId="0" fontId="14" fillId="28" borderId="22" applyNumberFormat="0" applyFont="0" applyAlignment="0" applyProtection="0"/>
    <xf numFmtId="0" fontId="29" fillId="25" borderId="27" applyNumberFormat="0" applyAlignment="0" applyProtection="0"/>
    <xf numFmtId="0" fontId="31" fillId="0" borderId="21" applyNumberFormat="0" applyFill="0" applyAlignment="0" applyProtection="0"/>
    <xf numFmtId="0" fontId="14" fillId="28" borderId="22" applyNumberFormat="0" applyFont="0" applyAlignment="0" applyProtection="0"/>
    <xf numFmtId="0" fontId="14" fillId="28" borderId="19" applyNumberFormat="0" applyFont="0" applyAlignment="0" applyProtection="0"/>
    <xf numFmtId="0" fontId="29" fillId="25" borderId="20" applyNumberFormat="0" applyAlignment="0" applyProtection="0"/>
    <xf numFmtId="0" fontId="26" fillId="12" borderId="18" applyNumberFormat="0" applyAlignment="0" applyProtection="0"/>
    <xf numFmtId="0" fontId="29" fillId="25" borderId="23" applyNumberFormat="0" applyAlignment="0" applyProtection="0"/>
    <xf numFmtId="0" fontId="19" fillId="25" borderId="18" applyNumberFormat="0" applyAlignment="0" applyProtection="0"/>
    <xf numFmtId="0" fontId="31" fillId="0" borderId="38" applyNumberFormat="0" applyFill="0" applyAlignment="0" applyProtection="0"/>
    <xf numFmtId="0" fontId="29" fillId="25" borderId="23" applyNumberFormat="0" applyAlignment="0" applyProtection="0"/>
    <xf numFmtId="0" fontId="14" fillId="28" borderId="26" applyNumberFormat="0" applyFont="0" applyAlignment="0" applyProtection="0"/>
    <xf numFmtId="0" fontId="29" fillId="25" borderId="20" applyNumberFormat="0" applyAlignment="0" applyProtection="0"/>
    <xf numFmtId="0" fontId="29" fillId="25" borderId="27"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14" fillId="28" borderId="19" applyNumberFormat="0" applyFont="0" applyAlignment="0" applyProtection="0"/>
    <xf numFmtId="0" fontId="29" fillId="25" borderId="27" applyNumberFormat="0" applyAlignment="0" applyProtection="0"/>
    <xf numFmtId="0" fontId="14" fillId="28" borderId="19" applyNumberFormat="0" applyFont="0" applyAlignment="0" applyProtection="0"/>
    <xf numFmtId="0" fontId="26" fillId="12" borderId="18" applyNumberFormat="0" applyAlignment="0" applyProtection="0"/>
    <xf numFmtId="0" fontId="14" fillId="28" borderId="19" applyNumberFormat="0" applyFont="0" applyAlignment="0" applyProtection="0"/>
    <xf numFmtId="0" fontId="31" fillId="0" borderId="28" applyNumberFormat="0" applyFill="0" applyAlignment="0" applyProtection="0"/>
    <xf numFmtId="0" fontId="29" fillId="25" borderId="23"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31" fillId="0" borderId="21" applyNumberFormat="0" applyFill="0" applyAlignment="0" applyProtection="0"/>
    <xf numFmtId="0" fontId="26" fillId="12" borderId="29" applyNumberFormat="0" applyAlignment="0" applyProtection="0"/>
    <xf numFmtId="0" fontId="26" fillId="12" borderId="18" applyNumberFormat="0" applyAlignment="0" applyProtection="0"/>
    <xf numFmtId="0" fontId="26" fillId="12" borderId="25" applyNumberFormat="0" applyAlignment="0" applyProtection="0"/>
    <xf numFmtId="0" fontId="19" fillId="25" borderId="18" applyNumberFormat="0" applyAlignment="0" applyProtection="0"/>
    <xf numFmtId="0" fontId="14" fillId="28" borderId="32" applyNumberFormat="0" applyFont="0" applyAlignment="0" applyProtection="0"/>
    <xf numFmtId="0" fontId="31" fillId="0" borderId="24" applyNumberFormat="0" applyFill="0" applyAlignment="0" applyProtection="0"/>
    <xf numFmtId="0" fontId="19" fillId="25" borderId="18" applyNumberFormat="0" applyAlignment="0" applyProtection="0"/>
    <xf numFmtId="0" fontId="14" fillId="28" borderId="26" applyNumberFormat="0" applyFont="0" applyAlignment="0" applyProtection="0"/>
    <xf numFmtId="0" fontId="14" fillId="28" borderId="19" applyNumberFormat="0" applyFont="0" applyAlignment="0" applyProtection="0"/>
    <xf numFmtId="0" fontId="29" fillId="25" borderId="20" applyNumberFormat="0" applyAlignment="0" applyProtection="0"/>
    <xf numFmtId="0" fontId="29" fillId="25" borderId="20"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31" fillId="0" borderId="28" applyNumberFormat="0" applyFill="0" applyAlignment="0" applyProtection="0"/>
    <xf numFmtId="0" fontId="19" fillId="25" borderId="18" applyNumberFormat="0" applyAlignment="0" applyProtection="0"/>
    <xf numFmtId="0" fontId="31" fillId="0" borderId="21" applyNumberFormat="0" applyFill="0" applyAlignment="0" applyProtection="0"/>
    <xf numFmtId="0" fontId="19" fillId="25" borderId="18" applyNumberFormat="0" applyAlignment="0" applyProtection="0"/>
    <xf numFmtId="0" fontId="29" fillId="25" borderId="20" applyNumberFormat="0" applyAlignment="0" applyProtection="0"/>
    <xf numFmtId="0" fontId="29" fillId="25" borderId="23" applyNumberFormat="0" applyAlignment="0" applyProtection="0"/>
    <xf numFmtId="0" fontId="29" fillId="25" borderId="23" applyNumberFormat="0" applyAlignment="0" applyProtection="0"/>
    <xf numFmtId="0" fontId="29" fillId="25" borderId="20" applyNumberFormat="0" applyAlignment="0" applyProtection="0"/>
    <xf numFmtId="0" fontId="19" fillId="25" borderId="29" applyNumberFormat="0" applyAlignment="0" applyProtection="0"/>
    <xf numFmtId="0" fontId="29" fillId="25" borderId="23"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14" fillId="28" borderId="26" applyNumberFormat="0" applyFont="0" applyAlignment="0" applyProtection="0"/>
    <xf numFmtId="0" fontId="19" fillId="25" borderId="18" applyNumberFormat="0" applyAlignment="0" applyProtection="0"/>
    <xf numFmtId="0" fontId="14" fillId="28" borderId="22" applyNumberFormat="0" applyFont="0" applyAlignment="0" applyProtection="0"/>
    <xf numFmtId="0" fontId="29" fillId="25" borderId="20" applyNumberFormat="0" applyAlignment="0" applyProtection="0"/>
    <xf numFmtId="0" fontId="19" fillId="25" borderId="25" applyNumberFormat="0" applyAlignment="0" applyProtection="0"/>
    <xf numFmtId="0" fontId="14" fillId="28" borderId="22" applyNumberFormat="0" applyFont="0" applyAlignment="0" applyProtection="0"/>
    <xf numFmtId="0" fontId="26" fillId="12" borderId="25" applyNumberFormat="0" applyAlignment="0" applyProtection="0"/>
    <xf numFmtId="0" fontId="26" fillId="12" borderId="29" applyNumberFormat="0" applyAlignment="0" applyProtection="0"/>
    <xf numFmtId="0" fontId="14" fillId="28" borderId="22" applyNumberFormat="0" applyFont="0" applyAlignment="0" applyProtection="0"/>
    <xf numFmtId="0" fontId="29" fillId="25" borderId="23" applyNumberFormat="0" applyAlignment="0" applyProtection="0"/>
    <xf numFmtId="0" fontId="19" fillId="25" borderId="29" applyNumberFormat="0" applyAlignment="0" applyProtection="0"/>
    <xf numFmtId="0" fontId="31" fillId="0" borderId="24" applyNumberFormat="0" applyFill="0" applyAlignment="0" applyProtection="0"/>
    <xf numFmtId="0" fontId="31" fillId="0" borderId="24" applyNumberFormat="0" applyFill="0" applyAlignment="0" applyProtection="0"/>
    <xf numFmtId="0" fontId="19" fillId="25" borderId="29" applyNumberFormat="0" applyAlignment="0" applyProtection="0"/>
    <xf numFmtId="0" fontId="26" fillId="12" borderId="25" applyNumberFormat="0" applyAlignment="0" applyProtection="0"/>
    <xf numFmtId="0" fontId="14" fillId="28" borderId="22" applyNumberFormat="0" applyFont="0" applyAlignment="0" applyProtection="0"/>
    <xf numFmtId="0" fontId="14" fillId="28" borderId="22" applyNumberFormat="0" applyFont="0" applyAlignment="0" applyProtection="0"/>
    <xf numFmtId="0" fontId="26" fillId="12" borderId="29" applyNumberFormat="0" applyAlignment="0" applyProtection="0"/>
    <xf numFmtId="0" fontId="19" fillId="25" borderId="29" applyNumberFormat="0" applyAlignment="0" applyProtection="0"/>
    <xf numFmtId="0" fontId="29" fillId="25" borderId="23" applyNumberFormat="0" applyAlignment="0" applyProtection="0"/>
    <xf numFmtId="0" fontId="19" fillId="25" borderId="25" applyNumberFormat="0" applyAlignment="0" applyProtection="0"/>
    <xf numFmtId="0" fontId="14" fillId="28" borderId="22" applyNumberFormat="0" applyFont="0" applyAlignment="0" applyProtection="0"/>
    <xf numFmtId="0" fontId="19" fillId="25" borderId="25" applyNumberFormat="0" applyAlignment="0" applyProtection="0"/>
    <xf numFmtId="0" fontId="29" fillId="25" borderId="27" applyNumberFormat="0" applyAlignment="0" applyProtection="0"/>
    <xf numFmtId="0" fontId="26" fillId="12" borderId="25" applyNumberFormat="0" applyAlignment="0" applyProtection="0"/>
    <xf numFmtId="0" fontId="31" fillId="0" borderId="38" applyNumberFormat="0" applyFill="0" applyAlignment="0" applyProtection="0"/>
    <xf numFmtId="0" fontId="31" fillId="0" borderId="24" applyNumberFormat="0" applyFill="0" applyAlignment="0" applyProtection="0"/>
    <xf numFmtId="0" fontId="14" fillId="28" borderId="26" applyNumberFormat="0" applyFont="0" applyAlignment="0" applyProtection="0"/>
    <xf numFmtId="0" fontId="31" fillId="0" borderId="24" applyNumberFormat="0" applyFill="0" applyAlignment="0" applyProtection="0"/>
    <xf numFmtId="0" fontId="14" fillId="28" borderId="22" applyNumberFormat="0" applyFont="0" applyAlignment="0" applyProtection="0"/>
    <xf numFmtId="0" fontId="19" fillId="25" borderId="25" applyNumberFormat="0" applyAlignment="0" applyProtection="0"/>
    <xf numFmtId="0" fontId="14" fillId="28" borderId="26" applyNumberFormat="0" applyFont="0" applyAlignment="0" applyProtection="0"/>
    <xf numFmtId="0" fontId="31" fillId="0" borderId="28" applyNumberFormat="0" applyFill="0" applyAlignment="0" applyProtection="0"/>
    <xf numFmtId="0" fontId="26" fillId="12" borderId="25" applyNumberFormat="0" applyAlignment="0" applyProtection="0"/>
    <xf numFmtId="0" fontId="29" fillId="25" borderId="23" applyNumberFormat="0" applyAlignment="0" applyProtection="0"/>
    <xf numFmtId="0" fontId="14" fillId="28" borderId="26" applyNumberFormat="0" applyFont="0" applyAlignment="0" applyProtection="0"/>
    <xf numFmtId="0" fontId="14" fillId="28" borderId="32" applyNumberFormat="0" applyFont="0" applyAlignment="0" applyProtection="0"/>
    <xf numFmtId="0" fontId="19" fillId="25" borderId="25" applyNumberFormat="0" applyAlignment="0" applyProtection="0"/>
    <xf numFmtId="0" fontId="31" fillId="0" borderId="24" applyNumberFormat="0" applyFill="0" applyAlignment="0" applyProtection="0"/>
    <xf numFmtId="0" fontId="14" fillId="28" borderId="22" applyNumberFormat="0" applyFont="0" applyAlignment="0" applyProtection="0"/>
    <xf numFmtId="0" fontId="19" fillId="25" borderId="25" applyNumberFormat="0" applyAlignment="0" applyProtection="0"/>
    <xf numFmtId="0" fontId="19" fillId="25" borderId="25" applyNumberFormat="0" applyAlignment="0" applyProtection="0"/>
    <xf numFmtId="0" fontId="14" fillId="28" borderId="22" applyNumberFormat="0" applyFont="0" applyAlignment="0" applyProtection="0"/>
    <xf numFmtId="0" fontId="29" fillId="25" borderId="23" applyNumberFormat="0" applyAlignment="0" applyProtection="0"/>
    <xf numFmtId="0" fontId="14" fillId="28" borderId="22" applyNumberFormat="0" applyFont="0" applyAlignment="0" applyProtection="0"/>
    <xf numFmtId="0" fontId="14" fillId="28" borderId="22" applyNumberFormat="0" applyFont="0" applyAlignment="0" applyProtection="0"/>
    <xf numFmtId="0" fontId="31" fillId="0" borderId="28" applyNumberFormat="0" applyFill="0" applyAlignment="0" applyProtection="0"/>
    <xf numFmtId="0" fontId="31" fillId="0" borderId="28" applyNumberFormat="0" applyFill="0" applyAlignment="0" applyProtection="0"/>
    <xf numFmtId="0" fontId="26" fillId="12" borderId="25" applyNumberFormat="0" applyAlignment="0" applyProtection="0"/>
    <xf numFmtId="0" fontId="26" fillId="12" borderId="25" applyNumberFormat="0" applyAlignment="0" applyProtection="0"/>
    <xf numFmtId="0" fontId="29" fillId="25" borderId="23" applyNumberFormat="0" applyAlignment="0" applyProtection="0"/>
    <xf numFmtId="0" fontId="26" fillId="12" borderId="29" applyNumberFormat="0" applyAlignment="0" applyProtection="0"/>
    <xf numFmtId="0" fontId="19" fillId="25" borderId="29" applyNumberFormat="0" applyAlignment="0" applyProtection="0"/>
    <xf numFmtId="0" fontId="31" fillId="0" borderId="24" applyNumberFormat="0" applyFill="0" applyAlignment="0" applyProtection="0"/>
    <xf numFmtId="0" fontId="14" fillId="28" borderId="22" applyNumberFormat="0" applyFont="0" applyAlignment="0" applyProtection="0"/>
    <xf numFmtId="0" fontId="14" fillId="28" borderId="22" applyNumberFormat="0" applyFont="0" applyAlignment="0" applyProtection="0"/>
    <xf numFmtId="0" fontId="14" fillId="28" borderId="36" applyNumberFormat="0" applyFont="0" applyAlignment="0" applyProtection="0"/>
    <xf numFmtId="0" fontId="26" fillId="12" borderId="25" applyNumberFormat="0" applyAlignment="0" applyProtection="0"/>
    <xf numFmtId="0" fontId="26" fillId="12" borderId="29" applyNumberFormat="0" applyAlignment="0" applyProtection="0"/>
    <xf numFmtId="0" fontId="31" fillId="0" borderId="24" applyNumberFormat="0" applyFill="0" applyAlignment="0" applyProtection="0"/>
    <xf numFmtId="0" fontId="14" fillId="28" borderId="26" applyNumberFormat="0" applyFont="0" applyAlignment="0" applyProtection="0"/>
    <xf numFmtId="0" fontId="14" fillId="28" borderId="22" applyNumberFormat="0" applyFont="0" applyAlignment="0" applyProtection="0"/>
    <xf numFmtId="0" fontId="26" fillId="12" borderId="25" applyNumberFormat="0" applyAlignment="0" applyProtection="0"/>
    <xf numFmtId="0" fontId="14" fillId="28" borderId="22" applyNumberFormat="0" applyFont="0" applyAlignment="0" applyProtection="0"/>
    <xf numFmtId="0" fontId="31" fillId="0" borderId="24" applyNumberFormat="0" applyFill="0" applyAlignment="0" applyProtection="0"/>
    <xf numFmtId="0" fontId="31" fillId="0" borderId="38" applyNumberFormat="0" applyFill="0" applyAlignment="0" applyProtection="0"/>
    <xf numFmtId="0" fontId="31" fillId="0" borderId="24" applyNumberFormat="0" applyFill="0" applyAlignment="0" applyProtection="0"/>
    <xf numFmtId="0" fontId="19" fillId="25" borderId="25" applyNumberFormat="0" applyAlignment="0" applyProtection="0"/>
    <xf numFmtId="0" fontId="31" fillId="0" borderId="28" applyNumberFormat="0" applyFill="0" applyAlignment="0" applyProtection="0"/>
    <xf numFmtId="0" fontId="19" fillId="25" borderId="25" applyNumberFormat="0" applyAlignment="0" applyProtection="0"/>
    <xf numFmtId="0" fontId="29" fillId="25" borderId="23" applyNumberFormat="0" applyAlignment="0" applyProtection="0"/>
    <xf numFmtId="0" fontId="14" fillId="28" borderId="22" applyNumberFormat="0" applyFont="0" applyAlignment="0" applyProtection="0"/>
    <xf numFmtId="0" fontId="31" fillId="0" borderId="24" applyNumberFormat="0" applyFill="0" applyAlignment="0" applyProtection="0"/>
    <xf numFmtId="0" fontId="31" fillId="0" borderId="24" applyNumberFormat="0" applyFill="0" applyAlignment="0" applyProtection="0"/>
    <xf numFmtId="0" fontId="14" fillId="28" borderId="26" applyNumberFormat="0" applyFont="0" applyAlignment="0" applyProtection="0"/>
    <xf numFmtId="0" fontId="26" fillId="12" borderId="25" applyNumberFormat="0" applyAlignment="0" applyProtection="0"/>
    <xf numFmtId="0" fontId="14" fillId="28" borderId="22" applyNumberFormat="0" applyFont="0" applyAlignment="0" applyProtection="0"/>
    <xf numFmtId="0" fontId="14" fillId="28" borderId="26" applyNumberFormat="0" applyFont="0" applyAlignment="0" applyProtection="0"/>
    <xf numFmtId="0" fontId="29" fillId="25" borderId="37" applyNumberFormat="0" applyAlignment="0" applyProtection="0"/>
    <xf numFmtId="0" fontId="19" fillId="25" borderId="31" applyNumberFormat="0" applyAlignment="0" applyProtection="0"/>
    <xf numFmtId="0" fontId="14" fillId="28" borderId="32" applyNumberFormat="0" applyFont="0" applyAlignment="0" applyProtection="0"/>
    <xf numFmtId="0" fontId="14" fillId="28" borderId="26" applyNumberFormat="0" applyFont="0" applyAlignment="0" applyProtection="0"/>
    <xf numFmtId="0" fontId="14" fillId="28" borderId="36" applyNumberFormat="0" applyFont="0" applyAlignment="0" applyProtection="0"/>
    <xf numFmtId="0" fontId="29" fillId="25" borderId="27" applyNumberFormat="0" applyAlignment="0" applyProtection="0"/>
    <xf numFmtId="0" fontId="31" fillId="0" borderId="28" applyNumberFormat="0" applyFill="0" applyAlignment="0" applyProtection="0"/>
    <xf numFmtId="0" fontId="31" fillId="0" borderId="28" applyNumberFormat="0" applyFill="0" applyAlignment="0" applyProtection="0"/>
    <xf numFmtId="0" fontId="14" fillId="28" borderId="26" applyNumberFormat="0" applyFont="0" applyAlignment="0" applyProtection="0"/>
    <xf numFmtId="0" fontId="14" fillId="28" borderId="32" applyNumberFormat="0" applyFont="0" applyAlignment="0" applyProtection="0"/>
    <xf numFmtId="0" fontId="14" fillId="28" borderId="26" applyNumberFormat="0" applyFont="0" applyAlignment="0" applyProtection="0"/>
    <xf numFmtId="0" fontId="19" fillId="25" borderId="31" applyNumberFormat="0" applyAlignment="0" applyProtection="0"/>
    <xf numFmtId="0" fontId="31" fillId="0" borderId="28" applyNumberFormat="0" applyFill="0" applyAlignment="0" applyProtection="0"/>
    <xf numFmtId="0" fontId="31" fillId="0" borderId="28" applyNumberFormat="0" applyFill="0" applyAlignment="0" applyProtection="0"/>
    <xf numFmtId="0" fontId="14" fillId="28" borderId="26" applyNumberFormat="0" applyFont="0" applyAlignment="0" applyProtection="0"/>
    <xf numFmtId="0" fontId="26" fillId="12" borderId="29" applyNumberFormat="0" applyAlignment="0" applyProtection="0"/>
    <xf numFmtId="0" fontId="14" fillId="28" borderId="26" applyNumberFormat="0" applyFont="0" applyAlignment="0" applyProtection="0"/>
    <xf numFmtId="0" fontId="14" fillId="28" borderId="32" applyNumberFormat="0" applyFont="0" applyAlignment="0" applyProtection="0"/>
    <xf numFmtId="0" fontId="29" fillId="25" borderId="37" applyNumberFormat="0" applyAlignment="0" applyProtection="0"/>
    <xf numFmtId="0" fontId="14" fillId="28" borderId="44" applyNumberFormat="0" applyFont="0" applyAlignment="0" applyProtection="0"/>
    <xf numFmtId="0" fontId="14" fillId="28" borderId="26" applyNumberFormat="0" applyFont="0" applyAlignment="0" applyProtection="0"/>
    <xf numFmtId="0" fontId="26" fillId="12" borderId="31" applyNumberFormat="0" applyAlignment="0" applyProtection="0"/>
    <xf numFmtId="0" fontId="19" fillId="25" borderId="35" applyNumberFormat="0" applyAlignment="0" applyProtection="0"/>
    <xf numFmtId="0" fontId="14" fillId="28" borderId="55" applyNumberFormat="0" applyFont="0" applyAlignment="0" applyProtection="0"/>
    <xf numFmtId="0" fontId="14" fillId="28" borderId="26" applyNumberFormat="0" applyFont="0" applyAlignment="0" applyProtection="0"/>
    <xf numFmtId="0" fontId="29" fillId="25" borderId="37" applyNumberFormat="0" applyAlignment="0" applyProtection="0"/>
    <xf numFmtId="0" fontId="31" fillId="0" borderId="49" applyNumberFormat="0" applyFill="0" applyAlignment="0" applyProtection="0"/>
    <xf numFmtId="0" fontId="29" fillId="25" borderId="48" applyNumberFormat="0" applyAlignment="0" applyProtection="0"/>
    <xf numFmtId="0" fontId="26" fillId="12" borderId="51" applyNumberFormat="0" applyAlignment="0" applyProtection="0"/>
    <xf numFmtId="0" fontId="14" fillId="28" borderId="36" applyNumberFormat="0" applyFont="0" applyAlignment="0" applyProtection="0"/>
    <xf numFmtId="0" fontId="19" fillId="25" borderId="31" applyNumberFormat="0" applyAlignment="0" applyProtection="0"/>
    <xf numFmtId="0" fontId="19" fillId="25" borderId="31" applyNumberFormat="0" applyAlignment="0" applyProtection="0"/>
    <xf numFmtId="0" fontId="29" fillId="25" borderId="27" applyNumberFormat="0" applyAlignment="0" applyProtection="0"/>
    <xf numFmtId="0" fontId="29" fillId="25" borderId="27" applyNumberFormat="0" applyAlignment="0" applyProtection="0"/>
    <xf numFmtId="0" fontId="26" fillId="12" borderId="29" applyNumberFormat="0" applyAlignment="0" applyProtection="0"/>
    <xf numFmtId="0" fontId="14" fillId="28" borderId="26" applyNumberFormat="0" applyFont="0" applyAlignment="0" applyProtection="0"/>
    <xf numFmtId="0" fontId="19" fillId="25" borderId="31" applyNumberFormat="0" applyAlignment="0" applyProtection="0"/>
    <xf numFmtId="0" fontId="29" fillId="25" borderId="37" applyNumberFormat="0" applyAlignment="0" applyProtection="0"/>
    <xf numFmtId="0" fontId="19" fillId="25" borderId="29" applyNumberFormat="0" applyAlignment="0" applyProtection="0"/>
    <xf numFmtId="0" fontId="29" fillId="25" borderId="27" applyNumberFormat="0" applyAlignment="0" applyProtection="0"/>
    <xf numFmtId="0" fontId="14" fillId="28" borderId="79" applyNumberFormat="0" applyFont="0" applyAlignment="0" applyProtection="0"/>
    <xf numFmtId="0" fontId="29" fillId="25" borderId="64" applyNumberFormat="0" applyAlignment="0" applyProtection="0"/>
    <xf numFmtId="0" fontId="26" fillId="12" borderId="31" applyNumberFormat="0" applyAlignment="0" applyProtection="0"/>
    <xf numFmtId="0" fontId="19" fillId="25" borderId="59" applyNumberFormat="0" applyAlignment="0" applyProtection="0"/>
    <xf numFmtId="0" fontId="14" fillId="28" borderId="32" applyNumberFormat="0" applyFont="0" applyAlignment="0" applyProtection="0"/>
    <xf numFmtId="0" fontId="26" fillId="12" borderId="29" applyNumberFormat="0" applyAlignment="0" applyProtection="0"/>
    <xf numFmtId="0" fontId="14" fillId="28" borderId="32" applyNumberFormat="0" applyFont="0" applyAlignment="0" applyProtection="0"/>
    <xf numFmtId="0" fontId="14" fillId="28" borderId="26" applyNumberFormat="0" applyFont="0" applyAlignment="0" applyProtection="0"/>
    <xf numFmtId="0" fontId="26" fillId="12" borderId="31" applyNumberFormat="0" applyAlignment="0" applyProtection="0"/>
    <xf numFmtId="0" fontId="14" fillId="28" borderId="36" applyNumberFormat="0" applyFont="0" applyAlignment="0" applyProtection="0"/>
    <xf numFmtId="0" fontId="14" fillId="28" borderId="26" applyNumberFormat="0" applyFont="0" applyAlignment="0" applyProtection="0"/>
    <xf numFmtId="0" fontId="29" fillId="25" borderId="27" applyNumberFormat="0" applyAlignment="0" applyProtection="0"/>
    <xf numFmtId="0" fontId="31" fillId="0" borderId="34" applyNumberFormat="0" applyFill="0" applyAlignment="0" applyProtection="0"/>
    <xf numFmtId="0" fontId="19" fillId="25" borderId="35" applyNumberFormat="0" applyAlignment="0" applyProtection="0"/>
    <xf numFmtId="0" fontId="14" fillId="28" borderId="39" applyNumberFormat="0" applyFont="0" applyAlignment="0" applyProtection="0"/>
    <xf numFmtId="0" fontId="14" fillId="28" borderId="26" applyNumberFormat="0" applyFont="0" applyAlignment="0" applyProtection="0"/>
    <xf numFmtId="0" fontId="26" fillId="12" borderId="35" applyNumberFormat="0" applyAlignment="0" applyProtection="0"/>
    <xf numFmtId="0" fontId="31" fillId="0" borderId="28" applyNumberFormat="0" applyFill="0" applyAlignment="0" applyProtection="0"/>
    <xf numFmtId="0" fontId="26" fillId="12" borderId="51" applyNumberFormat="0" applyAlignment="0" applyProtection="0"/>
    <xf numFmtId="0" fontId="19" fillId="25" borderId="29" applyNumberFormat="0" applyAlignment="0" applyProtection="0"/>
    <xf numFmtId="0" fontId="14" fillId="28" borderId="36" applyNumberFormat="0" applyFont="0" applyAlignment="0" applyProtection="0"/>
    <xf numFmtId="0" fontId="29" fillId="25" borderId="27" applyNumberFormat="0" applyAlignment="0" applyProtection="0"/>
    <xf numFmtId="0" fontId="19" fillId="25" borderId="51" applyNumberFormat="0" applyAlignment="0" applyProtection="0"/>
    <xf numFmtId="0" fontId="14" fillId="28" borderId="26" applyNumberFormat="0" applyFont="0" applyAlignment="0" applyProtection="0"/>
    <xf numFmtId="0" fontId="19" fillId="25" borderId="35" applyNumberFormat="0" applyAlignment="0" applyProtection="0"/>
    <xf numFmtId="0" fontId="31" fillId="0" borderId="28" applyNumberFormat="0" applyFill="0" applyAlignment="0" applyProtection="0"/>
    <xf numFmtId="0" fontId="31" fillId="0" borderId="38" applyNumberFormat="0" applyFill="0" applyAlignment="0" applyProtection="0"/>
    <xf numFmtId="0" fontId="29" fillId="25" borderId="69" applyNumberFormat="0" applyAlignment="0" applyProtection="0"/>
    <xf numFmtId="0" fontId="26" fillId="12" borderId="35" applyNumberFormat="0" applyAlignment="0" applyProtection="0"/>
    <xf numFmtId="0" fontId="29" fillId="25" borderId="27" applyNumberFormat="0" applyAlignment="0" applyProtection="0"/>
    <xf numFmtId="0" fontId="14" fillId="28" borderId="32" applyNumberFormat="0" applyFont="0" applyAlignment="0" applyProtection="0"/>
    <xf numFmtId="0" fontId="14" fillId="28" borderId="26" applyNumberFormat="0" applyFont="0" applyAlignment="0" applyProtection="0"/>
    <xf numFmtId="0" fontId="31" fillId="0" borderId="28" applyNumberFormat="0" applyFill="0" applyAlignment="0" applyProtection="0"/>
    <xf numFmtId="0" fontId="14" fillId="28" borderId="26" applyNumberFormat="0" applyFont="0" applyAlignment="0" applyProtection="0"/>
    <xf numFmtId="0" fontId="19" fillId="25" borderId="31" applyNumberFormat="0" applyAlignment="0" applyProtection="0"/>
    <xf numFmtId="0" fontId="19" fillId="25" borderId="43" applyNumberFormat="0" applyAlignment="0" applyProtection="0"/>
    <xf numFmtId="0" fontId="26" fillId="12" borderId="31" applyNumberFormat="0" applyAlignment="0" applyProtection="0"/>
    <xf numFmtId="0" fontId="14" fillId="28" borderId="44" applyNumberFormat="0" applyFont="0" applyAlignment="0" applyProtection="0"/>
    <xf numFmtId="0" fontId="19" fillId="25" borderId="31" applyNumberFormat="0" applyAlignment="0" applyProtection="0"/>
    <xf numFmtId="0" fontId="26" fillId="12" borderId="31" applyNumberFormat="0" applyAlignment="0" applyProtection="0"/>
    <xf numFmtId="0" fontId="29" fillId="25" borderId="33" applyNumberFormat="0" applyAlignment="0" applyProtection="0"/>
    <xf numFmtId="0" fontId="19" fillId="25" borderId="35" applyNumberFormat="0" applyAlignment="0" applyProtection="0"/>
    <xf numFmtId="0" fontId="26" fillId="12" borderId="31" applyNumberFormat="0" applyAlignment="0" applyProtection="0"/>
    <xf numFmtId="0" fontId="14" fillId="28" borderId="36" applyNumberFormat="0" applyFont="0" applyAlignment="0" applyProtection="0"/>
    <xf numFmtId="0" fontId="14" fillId="28" borderId="32" applyNumberFormat="0" applyFont="0" applyAlignment="0" applyProtection="0"/>
    <xf numFmtId="0" fontId="14" fillId="28" borderId="36" applyNumberFormat="0" applyFont="0" applyAlignment="0" applyProtection="0"/>
    <xf numFmtId="0" fontId="26" fillId="12" borderId="35" applyNumberFormat="0" applyAlignment="0" applyProtection="0"/>
    <xf numFmtId="0" fontId="19" fillId="25" borderId="35" applyNumberFormat="0" applyAlignment="0" applyProtection="0"/>
    <xf numFmtId="0" fontId="19" fillId="25" borderId="31" applyNumberFormat="0" applyAlignment="0" applyProtection="0"/>
    <xf numFmtId="0" fontId="29" fillId="25" borderId="40" applyNumberFormat="0" applyAlignment="0" applyProtection="0"/>
    <xf numFmtId="0" fontId="14" fillId="28" borderId="32" applyNumberFormat="0" applyFont="0" applyAlignment="0" applyProtection="0"/>
    <xf numFmtId="0" fontId="19" fillId="25" borderId="31" applyNumberFormat="0" applyAlignment="0" applyProtection="0"/>
    <xf numFmtId="0" fontId="14" fillId="28" borderId="32" applyNumberFormat="0" applyFont="0" applyAlignment="0" applyProtection="0"/>
    <xf numFmtId="0" fontId="14" fillId="28" borderId="32" applyNumberFormat="0" applyFont="0" applyAlignment="0" applyProtection="0"/>
    <xf numFmtId="0" fontId="14" fillId="28" borderId="32" applyNumberFormat="0" applyFont="0" applyAlignment="0" applyProtection="0"/>
    <xf numFmtId="0" fontId="26" fillId="12" borderId="31" applyNumberFormat="0" applyAlignment="0" applyProtection="0"/>
    <xf numFmtId="0" fontId="26" fillId="12" borderId="67" applyNumberFormat="0" applyAlignment="0" applyProtection="0"/>
    <xf numFmtId="0" fontId="26" fillId="12" borderId="31" applyNumberFormat="0" applyAlignment="0" applyProtection="0"/>
    <xf numFmtId="0" fontId="14" fillId="28" borderId="32" applyNumberFormat="0" applyFont="0" applyAlignment="0" applyProtection="0"/>
    <xf numFmtId="0" fontId="26" fillId="12" borderId="43" applyNumberFormat="0" applyAlignment="0" applyProtection="0"/>
    <xf numFmtId="0" fontId="14" fillId="28" borderId="39" applyNumberFormat="0" applyFont="0" applyAlignment="0" applyProtection="0"/>
    <xf numFmtId="0" fontId="29" fillId="25" borderId="37" applyNumberFormat="0" applyAlignment="0" applyProtection="0"/>
    <xf numFmtId="0" fontId="26" fillId="12" borderId="35" applyNumberFormat="0" applyAlignment="0" applyProtection="0"/>
    <xf numFmtId="0" fontId="26" fillId="12" borderId="31" applyNumberFormat="0" applyAlignment="0" applyProtection="0"/>
    <xf numFmtId="0" fontId="14" fillId="28" borderId="32" applyNumberFormat="0" applyFont="0" applyAlignment="0" applyProtection="0"/>
    <xf numFmtId="0" fontId="14" fillId="28" borderId="32" applyNumberFormat="0" applyFont="0" applyAlignment="0" applyProtection="0"/>
    <xf numFmtId="0" fontId="26" fillId="12" borderId="31" applyNumberFormat="0" applyAlignment="0" applyProtection="0"/>
    <xf numFmtId="0" fontId="31" fillId="0" borderId="41" applyNumberFormat="0" applyFill="0" applyAlignment="0" applyProtection="0"/>
    <xf numFmtId="0" fontId="14" fillId="28" borderId="95" applyNumberFormat="0" applyFont="0" applyAlignment="0" applyProtection="0"/>
    <xf numFmtId="0" fontId="14" fillId="28" borderId="36" applyNumberFormat="0" applyFont="0" applyAlignment="0" applyProtection="0"/>
    <xf numFmtId="0" fontId="19" fillId="25" borderId="31" applyNumberFormat="0" applyAlignment="0" applyProtection="0"/>
    <xf numFmtId="0" fontId="14" fillId="28" borderId="36" applyNumberFormat="0" applyFont="0" applyAlignment="0" applyProtection="0"/>
    <xf numFmtId="0" fontId="19" fillId="25" borderId="31" applyNumberFormat="0" applyAlignment="0" applyProtection="0"/>
    <xf numFmtId="0" fontId="14" fillId="28" borderId="32" applyNumberFormat="0" applyFont="0" applyAlignment="0" applyProtection="0"/>
    <xf numFmtId="0" fontId="31" fillId="0" borderId="41" applyNumberFormat="0" applyFill="0" applyAlignment="0" applyProtection="0"/>
    <xf numFmtId="0" fontId="14" fillId="28" borderId="32" applyNumberFormat="0" applyFont="0" applyAlignment="0" applyProtection="0"/>
    <xf numFmtId="0" fontId="14" fillId="28" borderId="52" applyNumberFormat="0" applyFont="0" applyAlignment="0" applyProtection="0"/>
    <xf numFmtId="0" fontId="26" fillId="12" borderId="35" applyNumberFormat="0" applyAlignment="0" applyProtection="0"/>
    <xf numFmtId="0" fontId="26" fillId="12" borderId="35" applyNumberFormat="0" applyAlignment="0" applyProtection="0"/>
    <xf numFmtId="0" fontId="14" fillId="28" borderId="32" applyNumberFormat="0" applyFont="0" applyAlignment="0" applyProtection="0"/>
    <xf numFmtId="0" fontId="29" fillId="25" borderId="37" applyNumberFormat="0" applyAlignment="0" applyProtection="0"/>
    <xf numFmtId="0" fontId="26" fillId="12" borderId="42" applyNumberFormat="0" applyAlignment="0" applyProtection="0"/>
    <xf numFmtId="0" fontId="19" fillId="25" borderId="35" applyNumberFormat="0" applyAlignment="0" applyProtection="0"/>
    <xf numFmtId="0" fontId="29" fillId="25" borderId="88" applyNumberFormat="0" applyAlignment="0" applyProtection="0"/>
    <xf numFmtId="0" fontId="19" fillId="25" borderId="31" applyNumberFormat="0" applyAlignment="0" applyProtection="0"/>
    <xf numFmtId="0" fontId="26" fillId="12" borderId="43" applyNumberFormat="0" applyAlignment="0" applyProtection="0"/>
    <xf numFmtId="0" fontId="14" fillId="28" borderId="32" applyNumberFormat="0" applyFont="0" applyAlignment="0" applyProtection="0"/>
    <xf numFmtId="0" fontId="14" fillId="28" borderId="32" applyNumberFormat="0" applyFont="0" applyAlignment="0" applyProtection="0"/>
    <xf numFmtId="0" fontId="14" fillId="28" borderId="32" applyNumberFormat="0" applyFont="0" applyAlignment="0" applyProtection="0"/>
    <xf numFmtId="0" fontId="14" fillId="28" borderId="47" applyNumberFormat="0" applyFont="0" applyAlignment="0" applyProtection="0"/>
    <xf numFmtId="0" fontId="19" fillId="25" borderId="35" applyNumberFormat="0" applyAlignment="0" applyProtection="0"/>
    <xf numFmtId="0" fontId="26" fillId="12" borderId="35" applyNumberFormat="0" applyAlignment="0" applyProtection="0"/>
    <xf numFmtId="0" fontId="14" fillId="28" borderId="32" applyNumberFormat="0" applyFont="0" applyAlignment="0" applyProtection="0"/>
    <xf numFmtId="0" fontId="14" fillId="28" borderId="39" applyNumberFormat="0" applyFont="0" applyAlignment="0" applyProtection="0"/>
    <xf numFmtId="0" fontId="14" fillId="28" borderId="60" applyNumberFormat="0" applyFont="0" applyAlignment="0" applyProtection="0"/>
    <xf numFmtId="0" fontId="14" fillId="28" borderId="36" applyNumberFormat="0" applyFont="0" applyAlignment="0" applyProtection="0"/>
    <xf numFmtId="0" fontId="31" fillId="0" borderId="38" applyNumberFormat="0" applyFill="0" applyAlignment="0" applyProtection="0"/>
    <xf numFmtId="0" fontId="19" fillId="25" borderId="31" applyNumberFormat="0" applyAlignment="0" applyProtection="0"/>
    <xf numFmtId="0" fontId="29" fillId="25" borderId="40" applyNumberFormat="0" applyAlignment="0" applyProtection="0"/>
    <xf numFmtId="0" fontId="14" fillId="28" borderId="36" applyNumberFormat="0" applyFont="0" applyAlignment="0" applyProtection="0"/>
    <xf numFmtId="0" fontId="19" fillId="25" borderId="42" applyNumberFormat="0" applyAlignment="0" applyProtection="0"/>
    <xf numFmtId="0" fontId="14" fillId="28" borderId="32" applyNumberFormat="0" applyFont="0" applyAlignment="0" applyProtection="0"/>
    <xf numFmtId="0" fontId="31" fillId="0" borderId="38" applyNumberFormat="0" applyFill="0" applyAlignment="0" applyProtection="0"/>
    <xf numFmtId="0" fontId="14" fillId="28" borderId="32" applyNumberFormat="0" applyFont="0" applyAlignment="0" applyProtection="0"/>
    <xf numFmtId="0" fontId="29" fillId="25" borderId="45" applyNumberFormat="0" applyAlignment="0" applyProtection="0"/>
    <xf numFmtId="0" fontId="29" fillId="25" borderId="37" applyNumberFormat="0" applyAlignment="0" applyProtection="0"/>
    <xf numFmtId="0" fontId="26" fillId="12" borderId="75" applyNumberFormat="0" applyAlignment="0" applyProtection="0"/>
    <xf numFmtId="0" fontId="14" fillId="28" borderId="36" applyNumberFormat="0" applyFont="0" applyAlignment="0" applyProtection="0"/>
    <xf numFmtId="0" fontId="26" fillId="12" borderId="31" applyNumberFormat="0" applyAlignment="0" applyProtection="0"/>
    <xf numFmtId="0" fontId="26" fillId="12" borderId="31" applyNumberFormat="0" applyAlignment="0" applyProtection="0"/>
    <xf numFmtId="0" fontId="19" fillId="25" borderId="67" applyNumberFormat="0" applyAlignment="0" applyProtection="0"/>
    <xf numFmtId="0" fontId="29" fillId="25" borderId="61" applyNumberFormat="0" applyAlignment="0" applyProtection="0"/>
    <xf numFmtId="0" fontId="14" fillId="28" borderId="32" applyNumberFormat="0" applyFont="0" applyAlignment="0" applyProtection="0"/>
    <xf numFmtId="0" fontId="19" fillId="25" borderId="67" applyNumberFormat="0" applyAlignment="0" applyProtection="0"/>
    <xf numFmtId="0" fontId="19" fillId="25" borderId="51" applyNumberFormat="0" applyAlignment="0" applyProtection="0"/>
    <xf numFmtId="0" fontId="26" fillId="12" borderId="31" applyNumberFormat="0" applyAlignment="0" applyProtection="0"/>
    <xf numFmtId="0" fontId="31" fillId="0" borderId="62" applyNumberFormat="0" applyFill="0" applyAlignment="0" applyProtection="0"/>
    <xf numFmtId="0" fontId="14" fillId="28" borderId="32" applyNumberFormat="0" applyFont="0" applyAlignment="0" applyProtection="0"/>
    <xf numFmtId="0" fontId="29" fillId="25" borderId="53" applyNumberFormat="0" applyAlignment="0" applyProtection="0"/>
    <xf numFmtId="0" fontId="14" fillId="28" borderId="32" applyNumberFormat="0" applyFont="0" applyAlignment="0" applyProtection="0"/>
    <xf numFmtId="0" fontId="26" fillId="12" borderId="67"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19" fillId="25" borderId="35" applyNumberFormat="0" applyAlignment="0" applyProtection="0"/>
    <xf numFmtId="0" fontId="19" fillId="25" borderId="35" applyNumberFormat="0" applyAlignment="0" applyProtection="0"/>
    <xf numFmtId="0" fontId="26" fillId="12" borderId="35" applyNumberFormat="0" applyAlignment="0" applyProtection="0"/>
    <xf numFmtId="0" fontId="19" fillId="25" borderId="35" applyNumberFormat="0" applyAlignment="0" applyProtection="0"/>
    <xf numFmtId="0" fontId="26" fillId="12" borderId="35"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37" applyNumberFormat="0" applyAlignment="0" applyProtection="0"/>
    <xf numFmtId="0" fontId="26" fillId="12" borderId="35"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29" fillId="25" borderId="37" applyNumberFormat="0" applyAlignment="0" applyProtection="0"/>
    <xf numFmtId="0" fontId="14" fillId="28" borderId="44" applyNumberFormat="0" applyFont="0" applyAlignment="0" applyProtection="0"/>
    <xf numFmtId="0" fontId="14" fillId="28" borderId="36" applyNumberFormat="0" applyFont="0" applyAlignment="0" applyProtection="0"/>
    <xf numFmtId="0" fontId="31" fillId="0" borderId="46" applyNumberFormat="0" applyFill="0" applyAlignment="0" applyProtection="0"/>
    <xf numFmtId="0" fontId="19" fillId="25" borderId="35" applyNumberForma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26" fillId="12" borderId="35" applyNumberFormat="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31" fillId="0" borderId="54" applyNumberFormat="0" applyFill="0" applyAlignment="0" applyProtection="0"/>
    <xf numFmtId="0" fontId="14" fillId="28" borderId="36" applyNumberFormat="0" applyFont="0" applyAlignment="0" applyProtection="0"/>
    <xf numFmtId="0" fontId="31" fillId="0" borderId="38" applyNumberFormat="0" applyFill="0" applyAlignment="0" applyProtection="0"/>
    <xf numFmtId="0" fontId="19" fillId="25" borderId="35" applyNumberFormat="0" applyAlignment="0" applyProtection="0"/>
    <xf numFmtId="0" fontId="19" fillId="25" borderId="35" applyNumberFormat="0" applyAlignment="0" applyProtection="0"/>
    <xf numFmtId="0" fontId="14" fillId="28" borderId="36" applyNumberFormat="0" applyFont="0" applyAlignment="0" applyProtection="0"/>
    <xf numFmtId="0" fontId="26" fillId="12" borderId="35" applyNumberFormat="0" applyAlignment="0" applyProtection="0"/>
    <xf numFmtId="0" fontId="29" fillId="25" borderId="37" applyNumberForma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26" fillId="12" borderId="35" applyNumberFormat="0" applyAlignment="0" applyProtection="0"/>
    <xf numFmtId="0" fontId="31" fillId="0" borderId="46"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45" applyNumberFormat="0" applyAlignment="0" applyProtection="0"/>
    <xf numFmtId="0" fontId="19" fillId="25" borderId="42" applyNumberFormat="0" applyAlignment="0" applyProtection="0"/>
    <xf numFmtId="0" fontId="26" fillId="12" borderId="42"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31" fillId="0" borderId="41" applyNumberFormat="0" applyFill="0" applyAlignment="0" applyProtection="0"/>
    <xf numFmtId="0" fontId="14" fillId="28" borderId="39" applyNumberFormat="0" applyFont="0" applyAlignment="0" applyProtection="0"/>
    <xf numFmtId="0" fontId="19" fillId="25" borderId="42" applyNumberFormat="0" applyAlignment="0" applyProtection="0"/>
    <xf numFmtId="0" fontId="31" fillId="0" borderId="49" applyNumberFormat="0" applyFill="0" applyAlignment="0" applyProtection="0"/>
    <xf numFmtId="0" fontId="14" fillId="28" borderId="68" applyNumberFormat="0" applyFont="0" applyAlignment="0" applyProtection="0"/>
    <xf numFmtId="0" fontId="14" fillId="28" borderId="39" applyNumberFormat="0" applyFont="0" applyAlignment="0" applyProtection="0"/>
    <xf numFmtId="0" fontId="26" fillId="12" borderId="42" applyNumberFormat="0" applyAlignment="0" applyProtection="0"/>
    <xf numFmtId="0" fontId="29" fillId="25" borderId="40" applyNumberFormat="0" applyAlignment="0" applyProtection="0"/>
    <xf numFmtId="0" fontId="26" fillId="12" borderId="42" applyNumberFormat="0" applyAlignment="0" applyProtection="0"/>
    <xf numFmtId="0" fontId="19" fillId="25" borderId="42" applyNumberFormat="0" applyAlignment="0" applyProtection="0"/>
    <xf numFmtId="0" fontId="19" fillId="25" borderId="42" applyNumberFormat="0" applyAlignment="0" applyProtection="0"/>
    <xf numFmtId="0" fontId="26" fillId="12" borderId="42" applyNumberFormat="0" applyAlignment="0" applyProtection="0"/>
    <xf numFmtId="0" fontId="19" fillId="25" borderId="42"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42" applyNumberFormat="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9" fillId="25" borderId="48" applyNumberFormat="0" applyAlignment="0" applyProtection="0"/>
    <xf numFmtId="0" fontId="14" fillId="28" borderId="39" applyNumberFormat="0" applyFont="0" applyAlignment="0" applyProtection="0"/>
    <xf numFmtId="0" fontId="26" fillId="12" borderId="91" applyNumberFormat="0" applyAlignment="0" applyProtection="0"/>
    <xf numFmtId="0" fontId="29" fillId="25" borderId="40"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19" fillId="25" borderId="42" applyNumberFormat="0" applyAlignment="0" applyProtection="0"/>
    <xf numFmtId="0" fontId="19" fillId="25" borderId="42" applyNumberFormat="0" applyAlignment="0" applyProtection="0"/>
    <xf numFmtId="0" fontId="26" fillId="12" borderId="42" applyNumberFormat="0" applyAlignment="0" applyProtection="0"/>
    <xf numFmtId="0" fontId="19" fillId="25" borderId="42" applyNumberFormat="0" applyAlignment="0" applyProtection="0"/>
    <xf numFmtId="0" fontId="26" fillId="12" borderId="42"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26" fillId="12" borderId="42"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29" fillId="25" borderId="40" applyNumberFormat="0" applyAlignment="0" applyProtection="0"/>
    <xf numFmtId="0" fontId="14" fillId="28" borderId="47" applyNumberFormat="0" applyFont="0" applyAlignment="0" applyProtection="0"/>
    <xf numFmtId="0" fontId="14" fillId="28" borderId="39" applyNumberFormat="0" applyFont="0" applyAlignment="0" applyProtection="0"/>
    <xf numFmtId="0" fontId="29" fillId="25" borderId="80" applyNumberFormat="0" applyAlignment="0" applyProtection="0"/>
    <xf numFmtId="0" fontId="19" fillId="25" borderId="42"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42" applyNumberFormat="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50" applyNumberFormat="0" applyAlignment="0" applyProtection="0"/>
    <xf numFmtId="0" fontId="14" fillId="28" borderId="39" applyNumberFormat="0" applyFont="0" applyAlignment="0" applyProtection="0"/>
    <xf numFmtId="0" fontId="14" fillId="28" borderId="47" applyNumberFormat="0" applyFont="0" applyAlignment="0" applyProtection="0"/>
    <xf numFmtId="0" fontId="31" fillId="0" borderId="41" applyNumberFormat="0" applyFill="0" applyAlignment="0" applyProtection="0"/>
    <xf numFmtId="0" fontId="19" fillId="25" borderId="42" applyNumberFormat="0" applyAlignment="0" applyProtection="0"/>
    <xf numFmtId="0" fontId="19" fillId="25" borderId="42" applyNumberFormat="0" applyAlignment="0" applyProtection="0"/>
    <xf numFmtId="0" fontId="14" fillId="28" borderId="39" applyNumberFormat="0" applyFont="0" applyAlignment="0" applyProtection="0"/>
    <xf numFmtId="0" fontId="26" fillId="12" borderId="42" applyNumberFormat="0" applyAlignment="0" applyProtection="0"/>
    <xf numFmtId="0" fontId="29" fillId="25" borderId="40"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42" applyNumberFormat="0" applyAlignment="0" applyProtection="0"/>
    <xf numFmtId="0" fontId="19" fillId="25" borderId="50" applyNumberFormat="0" applyAlignment="0" applyProtection="0"/>
    <xf numFmtId="0" fontId="14" fillId="28" borderId="39" applyNumberFormat="0" applyFont="0" applyAlignment="0" applyProtection="0"/>
    <xf numFmtId="0" fontId="14" fillId="28" borderId="39" applyNumberFormat="0" applyFont="0" applyAlignment="0" applyProtection="0"/>
    <xf numFmtId="0" fontId="19" fillId="25" borderId="43" applyNumberFormat="0" applyAlignment="0" applyProtection="0"/>
    <xf numFmtId="0" fontId="19" fillId="25" borderId="43" applyNumberFormat="0" applyAlignment="0" applyProtection="0"/>
    <xf numFmtId="0" fontId="26" fillId="12" borderId="43"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31" fillId="0" borderId="46" applyNumberFormat="0" applyFill="0" applyAlignment="0" applyProtection="0"/>
    <xf numFmtId="0" fontId="14" fillId="28" borderId="44" applyNumberFormat="0" applyFont="0" applyAlignment="0" applyProtection="0"/>
    <xf numFmtId="0" fontId="19" fillId="25" borderId="43" applyNumberFormat="0" applyAlignment="0" applyProtection="0"/>
    <xf numFmtId="0" fontId="14" fillId="28" borderId="60" applyNumberFormat="0" applyFont="0" applyAlignment="0" applyProtection="0"/>
    <xf numFmtId="0" fontId="14" fillId="28" borderId="44" applyNumberFormat="0" applyFont="0" applyAlignment="0" applyProtection="0"/>
    <xf numFmtId="0" fontId="26" fillId="12" borderId="43" applyNumberFormat="0" applyAlignment="0" applyProtection="0"/>
    <xf numFmtId="0" fontId="29" fillId="25" borderId="45" applyNumberFormat="0" applyAlignment="0" applyProtection="0"/>
    <xf numFmtId="0" fontId="26" fillId="12" borderId="43" applyNumberFormat="0" applyAlignment="0" applyProtection="0"/>
    <xf numFmtId="0" fontId="19" fillId="25" borderId="43" applyNumberFormat="0" applyAlignment="0" applyProtection="0"/>
    <xf numFmtId="0" fontId="19" fillId="25" borderId="43" applyNumberFormat="0" applyAlignment="0" applyProtection="0"/>
    <xf numFmtId="0" fontId="26" fillId="12" borderId="43" applyNumberFormat="0" applyAlignment="0" applyProtection="0"/>
    <xf numFmtId="0" fontId="19" fillId="25" borderId="43"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26" fillId="12" borderId="43" applyNumberFormat="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31" fillId="0" borderId="54" applyNumberFormat="0" applyFill="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19" fillId="25" borderId="43" applyNumberFormat="0" applyAlignment="0" applyProtection="0"/>
    <xf numFmtId="0" fontId="19" fillId="25" borderId="43" applyNumberFormat="0" applyAlignment="0" applyProtection="0"/>
    <xf numFmtId="0" fontId="26" fillId="12" borderId="43" applyNumberFormat="0" applyAlignment="0" applyProtection="0"/>
    <xf numFmtId="0" fontId="19" fillId="25" borderId="43" applyNumberFormat="0" applyAlignment="0" applyProtection="0"/>
    <xf numFmtId="0" fontId="26" fillId="12" borderId="43"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26" fillId="12" borderId="43"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29" fillId="25" borderId="45" applyNumberFormat="0" applyAlignment="0" applyProtection="0"/>
    <xf numFmtId="0" fontId="29" fillId="25" borderId="53" applyNumberFormat="0" applyAlignment="0" applyProtection="0"/>
    <xf numFmtId="0" fontId="14" fillId="28" borderId="44" applyNumberFormat="0" applyFont="0" applyAlignment="0" applyProtection="0"/>
    <xf numFmtId="0" fontId="26" fillId="12" borderId="59" applyNumberFormat="0" applyAlignment="0" applyProtection="0"/>
    <xf numFmtId="0" fontId="19" fillId="25" borderId="43"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26" fillId="12" borderId="43" applyNumberFormat="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52" applyNumberFormat="0" applyFont="0" applyAlignment="0" applyProtection="0"/>
    <xf numFmtId="0" fontId="14" fillId="28" borderId="44" applyNumberFormat="0" applyFont="0" applyAlignment="0" applyProtection="0"/>
    <xf numFmtId="0" fontId="31" fillId="0" borderId="78" applyNumberFormat="0" applyFill="0" applyAlignment="0" applyProtection="0"/>
    <xf numFmtId="0" fontId="31" fillId="0" borderId="46" applyNumberFormat="0" applyFill="0" applyAlignment="0" applyProtection="0"/>
    <xf numFmtId="0" fontId="19" fillId="25" borderId="43" applyNumberFormat="0" applyAlignment="0" applyProtection="0"/>
    <xf numFmtId="0" fontId="19" fillId="25" borderId="43" applyNumberFormat="0" applyAlignment="0" applyProtection="0"/>
    <xf numFmtId="0" fontId="14" fillId="28" borderId="44" applyNumberFormat="0" applyFont="0" applyAlignment="0" applyProtection="0"/>
    <xf numFmtId="0" fontId="26" fillId="12" borderId="43" applyNumberFormat="0" applyAlignment="0" applyProtection="0"/>
    <xf numFmtId="0" fontId="29" fillId="25" borderId="45"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26" fillId="12" borderId="43" applyNumberFormat="0" applyAlignment="0" applyProtection="0"/>
    <xf numFmtId="0" fontId="26" fillId="12" borderId="51" applyNumberFormat="0" applyAlignment="0" applyProtection="0"/>
    <xf numFmtId="0" fontId="14" fillId="28" borderId="44" applyNumberFormat="0" applyFont="0" applyAlignment="0" applyProtection="0"/>
    <xf numFmtId="0" fontId="14" fillId="28" borderId="52" applyNumberFormat="0" applyFont="0" applyAlignment="0" applyProtection="0"/>
    <xf numFmtId="0" fontId="14" fillId="28" borderId="44" applyNumberFormat="0" applyFont="0" applyAlignment="0" applyProtection="0"/>
    <xf numFmtId="0" fontId="19" fillId="25" borderId="51" applyNumberFormat="0" applyAlignment="0" applyProtection="0"/>
    <xf numFmtId="0" fontId="19" fillId="25" borderId="50" applyNumberFormat="0" applyAlignment="0" applyProtection="0"/>
    <xf numFmtId="0" fontId="26" fillId="12" borderId="50"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31" fillId="0" borderId="49" applyNumberFormat="0" applyFill="0" applyAlignment="0" applyProtection="0"/>
    <xf numFmtId="0" fontId="14" fillId="28" borderId="47" applyNumberFormat="0" applyFont="0" applyAlignment="0" applyProtection="0"/>
    <xf numFmtId="0" fontId="19" fillId="25" borderId="50" applyNumberFormat="0" applyAlignment="0" applyProtection="0"/>
    <xf numFmtId="0" fontId="19" fillId="25" borderId="66" applyNumberFormat="0" applyAlignment="0" applyProtection="0"/>
    <xf numFmtId="0" fontId="14" fillId="28" borderId="47" applyNumberFormat="0" applyFont="0" applyAlignment="0" applyProtection="0"/>
    <xf numFmtId="0" fontId="26" fillId="12" borderId="50" applyNumberFormat="0" applyAlignment="0" applyProtection="0"/>
    <xf numFmtId="0" fontId="29" fillId="25" borderId="48" applyNumberFormat="0" applyAlignment="0" applyProtection="0"/>
    <xf numFmtId="0" fontId="26" fillId="12" borderId="50" applyNumberFormat="0" applyAlignment="0" applyProtection="0"/>
    <xf numFmtId="0" fontId="19" fillId="25" borderId="50" applyNumberFormat="0" applyAlignment="0" applyProtection="0"/>
    <xf numFmtId="0" fontId="19" fillId="25" borderId="50" applyNumberFormat="0" applyAlignment="0" applyProtection="0"/>
    <xf numFmtId="0" fontId="26" fillId="12" borderId="50" applyNumberFormat="0" applyAlignment="0" applyProtection="0"/>
    <xf numFmtId="0" fontId="19" fillId="25" borderId="50"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26" fillId="12" borderId="50" applyNumberFormat="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31" fillId="0" borderId="57" applyNumberFormat="0" applyFill="0" applyAlignment="0" applyProtection="0"/>
    <xf numFmtId="0" fontId="14" fillId="28" borderId="47" applyNumberFormat="0" applyFont="0" applyAlignment="0" applyProtection="0"/>
    <xf numFmtId="0" fontId="26" fillId="12" borderId="74" applyNumberFormat="0" applyAlignment="0" applyProtection="0"/>
    <xf numFmtId="0" fontId="29" fillId="25" borderId="48"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19" fillId="25" borderId="50" applyNumberFormat="0" applyAlignment="0" applyProtection="0"/>
    <xf numFmtId="0" fontId="19" fillId="25" borderId="50" applyNumberFormat="0" applyAlignment="0" applyProtection="0"/>
    <xf numFmtId="0" fontId="26" fillId="12" borderId="50" applyNumberFormat="0" applyAlignment="0" applyProtection="0"/>
    <xf numFmtId="0" fontId="19" fillId="25" borderId="50" applyNumberFormat="0" applyAlignment="0" applyProtection="0"/>
    <xf numFmtId="0" fontId="26" fillId="12" borderId="50"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26" fillId="12" borderId="50"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29" fillId="25" borderId="48" applyNumberFormat="0" applyAlignment="0" applyProtection="0"/>
    <xf numFmtId="0" fontId="14" fillId="28" borderId="92" applyNumberFormat="0" applyFont="0" applyAlignment="0" applyProtection="0"/>
    <xf numFmtId="0" fontId="14" fillId="28" borderId="47" applyNumberFormat="0" applyFont="0" applyAlignment="0" applyProtection="0"/>
    <xf numFmtId="0" fontId="26" fillId="12" borderId="66" applyNumberFormat="0" applyAlignment="0" applyProtection="0"/>
    <xf numFmtId="0" fontId="19" fillId="25" borderId="50"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26" fillId="12" borderId="50" applyNumberFormat="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19" fillId="25" borderId="91" applyNumberFormat="0" applyAlignment="0" applyProtection="0"/>
    <xf numFmtId="0" fontId="14" fillId="28" borderId="47" applyNumberFormat="0" applyFont="0" applyAlignment="0" applyProtection="0"/>
    <xf numFmtId="0" fontId="14" fillId="28" borderId="55" applyNumberFormat="0" applyFont="0" applyAlignment="0" applyProtection="0"/>
    <xf numFmtId="0" fontId="31" fillId="0" borderId="49" applyNumberFormat="0" applyFill="0" applyAlignment="0" applyProtection="0"/>
    <xf numFmtId="0" fontId="19" fillId="25" borderId="50" applyNumberFormat="0" applyAlignment="0" applyProtection="0"/>
    <xf numFmtId="0" fontId="19" fillId="25" borderId="50" applyNumberFormat="0" applyAlignment="0" applyProtection="0"/>
    <xf numFmtId="0" fontId="14" fillId="28" borderId="47" applyNumberFormat="0" applyFont="0" applyAlignment="0" applyProtection="0"/>
    <xf numFmtId="0" fontId="26" fillId="12" borderId="50" applyNumberFormat="0" applyAlignment="0" applyProtection="0"/>
    <xf numFmtId="0" fontId="29" fillId="25" borderId="48"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26" fillId="12" borderId="50" applyNumberFormat="0" applyAlignment="0" applyProtection="0"/>
    <xf numFmtId="0" fontId="19" fillId="25" borderId="83" applyNumberFormat="0" applyAlignment="0" applyProtection="0"/>
    <xf numFmtId="0" fontId="14" fillId="28" borderId="47" applyNumberFormat="0" applyFont="0" applyAlignment="0" applyProtection="0"/>
    <xf numFmtId="0" fontId="29" fillId="25" borderId="56" applyNumberFormat="0" applyAlignment="0" applyProtection="0"/>
    <xf numFmtId="0" fontId="14" fillId="28" borderId="47" applyNumberFormat="0" applyFont="0" applyAlignment="0" applyProtection="0"/>
    <xf numFmtId="0" fontId="14" fillId="28" borderId="63"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31" fillId="0" borderId="54" applyNumberFormat="0" applyFill="0" applyAlignment="0" applyProtection="0"/>
    <xf numFmtId="0" fontId="14" fillId="28" borderId="52" applyNumberFormat="0" applyFont="0" applyAlignment="0" applyProtection="0"/>
    <xf numFmtId="0" fontId="19" fillId="25" borderId="51" applyNumberFormat="0" applyAlignment="0" applyProtection="0"/>
    <xf numFmtId="0" fontId="19" fillId="25" borderId="59" applyNumberFormat="0" applyAlignment="0" applyProtection="0"/>
    <xf numFmtId="0" fontId="31" fillId="0" borderId="70" applyNumberFormat="0" applyFill="0" applyAlignment="0" applyProtection="0"/>
    <xf numFmtId="0" fontId="14" fillId="28" borderId="52" applyNumberFormat="0" applyFont="0" applyAlignment="0" applyProtection="0"/>
    <xf numFmtId="0" fontId="26" fillId="12" borderId="51" applyNumberFormat="0" applyAlignment="0" applyProtection="0"/>
    <xf numFmtId="0" fontId="29" fillId="25" borderId="53" applyNumberFormat="0" applyAlignment="0" applyProtection="0"/>
    <xf numFmtId="0" fontId="26" fillId="12" borderId="51" applyNumberFormat="0" applyAlignment="0" applyProtection="0"/>
    <xf numFmtId="0" fontId="19" fillId="25" borderId="51" applyNumberFormat="0" applyAlignment="0" applyProtection="0"/>
    <xf numFmtId="0" fontId="19" fillId="25" borderId="51" applyNumberFormat="0" applyAlignment="0" applyProtection="0"/>
    <xf numFmtId="0" fontId="26" fillId="12" borderId="51" applyNumberFormat="0" applyAlignment="0" applyProtection="0"/>
    <xf numFmtId="0" fontId="19" fillId="25" borderId="51" applyNumberForma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26" fillId="12" borderId="51" applyNumberFormat="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9" fillId="25" borderId="59" applyNumberFormat="0" applyAlignment="0" applyProtection="0"/>
    <xf numFmtId="0" fontId="14" fillId="28" borderId="52" applyNumberFormat="0" applyFont="0" applyAlignment="0" applyProtection="0"/>
    <xf numFmtId="0" fontId="31" fillId="0" borderId="62" applyNumberFormat="0" applyFill="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19" fillId="25" borderId="51" applyNumberFormat="0" applyAlignment="0" applyProtection="0"/>
    <xf numFmtId="0" fontId="19" fillId="25" borderId="51" applyNumberFormat="0" applyAlignment="0" applyProtection="0"/>
    <xf numFmtId="0" fontId="26" fillId="12" borderId="51" applyNumberFormat="0" applyAlignment="0" applyProtection="0"/>
    <xf numFmtId="0" fontId="19" fillId="25" borderId="51" applyNumberFormat="0" applyAlignment="0" applyProtection="0"/>
    <xf numFmtId="0" fontId="26" fillId="12" borderId="51"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26" fillId="12" borderId="51"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29" fillId="25" borderId="53" applyNumberFormat="0" applyAlignment="0" applyProtection="0"/>
    <xf numFmtId="0" fontId="26" fillId="12" borderId="59" applyNumberFormat="0" applyAlignment="0" applyProtection="0"/>
    <xf numFmtId="0" fontId="14" fillId="28" borderId="52" applyNumberFormat="0" applyFont="0" applyAlignment="0" applyProtection="0"/>
    <xf numFmtId="0" fontId="29" fillId="25" borderId="61" applyNumberFormat="0" applyAlignment="0" applyProtection="0"/>
    <xf numFmtId="0" fontId="19" fillId="25" borderId="51" applyNumberForma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26" fillId="12" borderId="51" applyNumberFormat="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60" applyNumberFormat="0" applyFont="0" applyAlignment="0" applyProtection="0"/>
    <xf numFmtId="0" fontId="31" fillId="0" borderId="54" applyNumberFormat="0" applyFill="0" applyAlignment="0" applyProtection="0"/>
    <xf numFmtId="0" fontId="19" fillId="25" borderId="51" applyNumberFormat="0" applyAlignment="0" applyProtection="0"/>
    <xf numFmtId="0" fontId="19" fillId="25" borderId="51" applyNumberFormat="0" applyAlignment="0" applyProtection="0"/>
    <xf numFmtId="0" fontId="14" fillId="28" borderId="52" applyNumberFormat="0" applyFont="0" applyAlignment="0" applyProtection="0"/>
    <xf numFmtId="0" fontId="26" fillId="12" borderId="51" applyNumberFormat="0" applyAlignment="0" applyProtection="0"/>
    <xf numFmtId="0" fontId="29" fillId="25" borderId="53" applyNumberForma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26" fillId="12" borderId="51" applyNumberFormat="0" applyAlignment="0" applyProtection="0"/>
    <xf numFmtId="0" fontId="14" fillId="28" borderId="52" applyNumberFormat="0" applyFont="0" applyAlignment="0" applyProtection="0"/>
    <xf numFmtId="0" fontId="26" fillId="12" borderId="59" applyNumberFormat="0" applyAlignment="0" applyProtection="0"/>
    <xf numFmtId="0" fontId="14" fillId="28" borderId="52" applyNumberFormat="0" applyFont="0" applyAlignment="0" applyProtection="0"/>
    <xf numFmtId="0" fontId="31" fillId="0" borderId="57" applyNumberFormat="0" applyFill="0" applyAlignment="0" applyProtection="0"/>
    <xf numFmtId="0" fontId="29" fillId="25" borderId="56" applyNumberFormat="0" applyAlignment="0" applyProtection="0"/>
    <xf numFmtId="0" fontId="14" fillId="28" borderId="55" applyNumberFormat="0" applyFont="0" applyAlignment="0" applyProtection="0"/>
    <xf numFmtId="0" fontId="26" fillId="12" borderId="58" applyNumberFormat="0" applyAlignment="0" applyProtection="0"/>
    <xf numFmtId="0" fontId="19" fillId="25" borderId="58" applyNumberFormat="0" applyAlignment="0" applyProtection="0"/>
    <xf numFmtId="0" fontId="19" fillId="25" borderId="58" applyNumberFormat="0" applyAlignment="0" applyProtection="0"/>
    <xf numFmtId="0" fontId="26" fillId="12" borderId="58"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31" fillId="0" borderId="57" applyNumberFormat="0" applyFill="0" applyAlignment="0" applyProtection="0"/>
    <xf numFmtId="0" fontId="14" fillId="28" borderId="55" applyNumberFormat="0" applyFont="0" applyAlignment="0" applyProtection="0"/>
    <xf numFmtId="0" fontId="19" fillId="25" borderId="58" applyNumberFormat="0" applyAlignment="0" applyProtection="0"/>
    <xf numFmtId="0" fontId="14" fillId="28" borderId="71" applyNumberFormat="0" applyFont="0" applyAlignment="0" applyProtection="0"/>
    <xf numFmtId="0" fontId="19" fillId="25" borderId="74" applyNumberFormat="0" applyAlignment="0" applyProtection="0"/>
    <xf numFmtId="0" fontId="14" fillId="28" borderId="55" applyNumberFormat="0" applyFont="0" applyAlignment="0" applyProtection="0"/>
    <xf numFmtId="0" fontId="26" fillId="12" borderId="58" applyNumberFormat="0" applyAlignment="0" applyProtection="0"/>
    <xf numFmtId="0" fontId="29" fillId="25" borderId="56" applyNumberFormat="0" applyAlignment="0" applyProtection="0"/>
    <xf numFmtId="0" fontId="26" fillId="12" borderId="58" applyNumberFormat="0" applyAlignment="0" applyProtection="0"/>
    <xf numFmtId="0" fontId="19" fillId="25" borderId="58" applyNumberFormat="0" applyAlignment="0" applyProtection="0"/>
    <xf numFmtId="0" fontId="19" fillId="25" borderId="58" applyNumberFormat="0" applyAlignment="0" applyProtection="0"/>
    <xf numFmtId="0" fontId="26" fillId="12" borderId="58" applyNumberFormat="0" applyAlignment="0" applyProtection="0"/>
    <xf numFmtId="0" fontId="19" fillId="25" borderId="58"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26" fillId="12" borderId="58" applyNumberFormat="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14" fillId="28" borderId="63" applyNumberFormat="0" applyFont="0" applyAlignment="0" applyProtection="0"/>
    <xf numFmtId="0" fontId="14" fillId="28" borderId="55" applyNumberFormat="0" applyFont="0" applyAlignment="0" applyProtection="0"/>
    <xf numFmtId="0" fontId="31" fillId="0" borderId="65" applyNumberFormat="0" applyFill="0" applyAlignment="0" applyProtection="0"/>
    <xf numFmtId="0" fontId="29" fillId="25" borderId="56"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19" fillId="25" borderId="58" applyNumberFormat="0" applyAlignment="0" applyProtection="0"/>
    <xf numFmtId="0" fontId="19" fillId="25" borderId="58" applyNumberFormat="0" applyAlignment="0" applyProtection="0"/>
    <xf numFmtId="0" fontId="26" fillId="12" borderId="58" applyNumberFormat="0" applyAlignment="0" applyProtection="0"/>
    <xf numFmtId="0" fontId="19" fillId="25" borderId="58" applyNumberFormat="0" applyAlignment="0" applyProtection="0"/>
    <xf numFmtId="0" fontId="26" fillId="12" borderId="58"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26" fillId="12" borderId="58"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29" fillId="25" borderId="56" applyNumberFormat="0" applyAlignment="0" applyProtection="0"/>
    <xf numFmtId="0" fontId="29" fillId="25" borderId="72" applyNumberFormat="0" applyAlignment="0" applyProtection="0"/>
    <xf numFmtId="0" fontId="14" fillId="28" borderId="55" applyNumberFormat="0" applyFont="0" applyAlignment="0" applyProtection="0"/>
    <xf numFmtId="0" fontId="19" fillId="25" borderId="58"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26" fillId="12" borderId="58" applyNumberFormat="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31" fillId="0" borderId="65" applyNumberFormat="0" applyFill="0" applyAlignment="0" applyProtection="0"/>
    <xf numFmtId="0" fontId="14" fillId="28" borderId="55" applyNumberFormat="0" applyFont="0" applyAlignment="0" applyProtection="0"/>
    <xf numFmtId="0" fontId="31" fillId="0" borderId="57" applyNumberFormat="0" applyFill="0" applyAlignment="0" applyProtection="0"/>
    <xf numFmtId="0" fontId="19" fillId="25" borderId="58" applyNumberFormat="0" applyAlignment="0" applyProtection="0"/>
    <xf numFmtId="0" fontId="19" fillId="25" borderId="58" applyNumberFormat="0" applyAlignment="0" applyProtection="0"/>
    <xf numFmtId="0" fontId="14" fillId="28" borderId="55" applyNumberFormat="0" applyFont="0" applyAlignment="0" applyProtection="0"/>
    <xf numFmtId="0" fontId="26" fillId="12" borderId="58" applyNumberFormat="0" applyAlignment="0" applyProtection="0"/>
    <xf numFmtId="0" fontId="29" fillId="25" borderId="56"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26" fillId="12" borderId="58" applyNumberFormat="0" applyAlignment="0" applyProtection="0"/>
    <xf numFmtId="0" fontId="29" fillId="25" borderId="64" applyNumberFormat="0" applyAlignment="0" applyProtection="0"/>
    <xf numFmtId="0" fontId="14" fillId="28" borderId="55" applyNumberFormat="0" applyFont="0" applyAlignment="0" applyProtection="0"/>
    <xf numFmtId="0" fontId="19" fillId="25" borderId="75" applyNumberFormat="0" applyAlignment="0" applyProtection="0"/>
    <xf numFmtId="0" fontId="14" fillId="28" borderId="55" applyNumberFormat="0" applyFont="0" applyAlignment="0" applyProtection="0"/>
    <xf numFmtId="0" fontId="14" fillId="28" borderId="63"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31" fillId="0" borderId="62" applyNumberFormat="0" applyFill="0" applyAlignment="0" applyProtection="0"/>
    <xf numFmtId="0" fontId="14" fillId="28" borderId="60" applyNumberFormat="0" applyFont="0" applyAlignment="0" applyProtection="0"/>
    <xf numFmtId="0" fontId="19" fillId="25" borderId="59" applyNumberFormat="0" applyAlignment="0" applyProtection="0"/>
    <xf numFmtId="0" fontId="26" fillId="12" borderId="83" applyNumberFormat="0" applyAlignment="0" applyProtection="0"/>
    <xf numFmtId="0" fontId="31" fillId="0" borderId="81" applyNumberFormat="0" applyFill="0" applyAlignment="0" applyProtection="0"/>
    <xf numFmtId="0" fontId="14" fillId="28" borderId="60" applyNumberFormat="0" applyFont="0" applyAlignment="0" applyProtection="0"/>
    <xf numFmtId="0" fontId="26" fillId="12" borderId="59" applyNumberFormat="0" applyAlignment="0" applyProtection="0"/>
    <xf numFmtId="0" fontId="29" fillId="25" borderId="61" applyNumberFormat="0" applyAlignment="0" applyProtection="0"/>
    <xf numFmtId="0" fontId="26" fillId="12" borderId="59" applyNumberFormat="0" applyAlignment="0" applyProtection="0"/>
    <xf numFmtId="0" fontId="19" fillId="25" borderId="59" applyNumberFormat="0" applyAlignment="0" applyProtection="0"/>
    <xf numFmtId="0" fontId="19" fillId="25" borderId="59" applyNumberFormat="0" applyAlignment="0" applyProtection="0"/>
    <xf numFmtId="0" fontId="26" fillId="12" borderId="59" applyNumberFormat="0" applyAlignment="0" applyProtection="0"/>
    <xf numFmtId="0" fontId="19" fillId="25" borderId="59" applyNumberForma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26" fillId="12" borderId="59" applyNumberFormat="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31" fillId="0" borderId="70" applyNumberFormat="0" applyFill="0" applyAlignment="0" applyProtection="0"/>
    <xf numFmtId="0" fontId="14" fillId="28" borderId="60" applyNumberFormat="0" applyFont="0" applyAlignment="0" applyProtection="0"/>
    <xf numFmtId="0" fontId="14" fillId="28" borderId="87"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19" fillId="25" borderId="59" applyNumberFormat="0" applyAlignment="0" applyProtection="0"/>
    <xf numFmtId="0" fontId="19" fillId="25" borderId="59" applyNumberFormat="0" applyAlignment="0" applyProtection="0"/>
    <xf numFmtId="0" fontId="26" fillId="12" borderId="59" applyNumberFormat="0" applyAlignment="0" applyProtection="0"/>
    <xf numFmtId="0" fontId="19" fillId="25" borderId="59" applyNumberFormat="0" applyAlignment="0" applyProtection="0"/>
    <xf numFmtId="0" fontId="26" fillId="12" borderId="59"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26" fillId="12" borderId="59"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29" fillId="25" borderId="61" applyNumberFormat="0" applyAlignment="0" applyProtection="0"/>
    <xf numFmtId="0" fontId="29" fillId="25" borderId="69" applyNumberFormat="0" applyAlignment="0" applyProtection="0"/>
    <xf numFmtId="0" fontId="14" fillId="28" borderId="60" applyNumberFormat="0" applyFont="0" applyAlignment="0" applyProtection="0"/>
    <xf numFmtId="0" fontId="29" fillId="25" borderId="96" applyNumberFormat="0" applyAlignment="0" applyProtection="0"/>
    <xf numFmtId="0" fontId="19" fillId="25" borderId="59" applyNumberForma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26" fillId="12" borderId="59" applyNumberFormat="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8" applyNumberFormat="0" applyFont="0" applyAlignment="0" applyProtection="0"/>
    <xf numFmtId="0" fontId="14" fillId="28" borderId="60" applyNumberFormat="0" applyFont="0" applyAlignment="0" applyProtection="0"/>
    <xf numFmtId="0" fontId="31" fillId="0" borderId="62" applyNumberFormat="0" applyFill="0" applyAlignment="0" applyProtection="0"/>
    <xf numFmtId="0" fontId="19" fillId="25" borderId="59" applyNumberFormat="0" applyAlignment="0" applyProtection="0"/>
    <xf numFmtId="0" fontId="19" fillId="25" borderId="59" applyNumberFormat="0" applyAlignment="0" applyProtection="0"/>
    <xf numFmtId="0" fontId="14" fillId="28" borderId="60" applyNumberFormat="0" applyFont="0" applyAlignment="0" applyProtection="0"/>
    <xf numFmtId="0" fontId="26" fillId="12" borderId="59" applyNumberFormat="0" applyAlignment="0" applyProtection="0"/>
    <xf numFmtId="0" fontId="29" fillId="25" borderId="61" applyNumberForma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26" fillId="12" borderId="59" applyNumberFormat="0" applyAlignment="0" applyProtection="0"/>
    <xf numFmtId="0" fontId="26" fillId="12" borderId="67" applyNumberFormat="0" applyAlignment="0" applyProtection="0"/>
    <xf numFmtId="0" fontId="14" fillId="28" borderId="60" applyNumberFormat="0" applyFont="0" applyAlignment="0" applyProtection="0"/>
    <xf numFmtId="0" fontId="14" fillId="28" borderId="68" applyNumberFormat="0" applyFont="0" applyAlignment="0" applyProtection="0"/>
    <xf numFmtId="0" fontId="14" fillId="28" borderId="60" applyNumberFormat="0" applyFont="0" applyAlignment="0" applyProtection="0"/>
    <xf numFmtId="0" fontId="19" fillId="25" borderId="67" applyNumberFormat="0" applyAlignment="0" applyProtection="0"/>
    <xf numFmtId="0" fontId="19" fillId="25" borderId="66" applyNumberFormat="0" applyAlignment="0" applyProtection="0"/>
    <xf numFmtId="0" fontId="26" fillId="12" borderId="66"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31" fillId="0" borderId="65" applyNumberFormat="0" applyFill="0" applyAlignment="0" applyProtection="0"/>
    <xf numFmtId="0" fontId="14" fillId="28" borderId="63" applyNumberFormat="0" applyFont="0" applyAlignment="0" applyProtection="0"/>
    <xf numFmtId="0" fontId="19" fillId="25" borderId="66" applyNumberFormat="0" applyAlignment="0" applyProtection="0"/>
    <xf numFmtId="0" fontId="14" fillId="28" borderId="63" applyNumberFormat="0" applyFont="0" applyAlignment="0" applyProtection="0"/>
    <xf numFmtId="0" fontId="26" fillId="12" borderId="66" applyNumberFormat="0" applyAlignment="0" applyProtection="0"/>
    <xf numFmtId="0" fontId="29" fillId="25" borderId="64" applyNumberFormat="0" applyAlignment="0" applyProtection="0"/>
    <xf numFmtId="0" fontId="26" fillId="12" borderId="66" applyNumberFormat="0" applyAlignment="0" applyProtection="0"/>
    <xf numFmtId="0" fontId="19" fillId="25" borderId="66" applyNumberFormat="0" applyAlignment="0" applyProtection="0"/>
    <xf numFmtId="0" fontId="19" fillId="25" borderId="66" applyNumberFormat="0" applyAlignment="0" applyProtection="0"/>
    <xf numFmtId="0" fontId="26" fillId="12" borderId="66" applyNumberFormat="0" applyAlignment="0" applyProtection="0"/>
    <xf numFmtId="0" fontId="19" fillId="25" borderId="66"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26" fillId="12" borderId="66" applyNumberFormat="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14" fillId="28" borderId="71" applyNumberFormat="0" applyFont="0" applyAlignment="0" applyProtection="0"/>
    <xf numFmtId="0" fontId="14" fillId="28" borderId="63" applyNumberFormat="0" applyFont="0" applyAlignment="0" applyProtection="0"/>
    <xf numFmtId="0" fontId="31" fillId="0" borderId="73" applyNumberFormat="0" applyFill="0" applyAlignment="0" applyProtection="0"/>
    <xf numFmtId="0" fontId="29" fillId="25" borderId="64"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19" fillId="25" borderId="66" applyNumberFormat="0" applyAlignment="0" applyProtection="0"/>
    <xf numFmtId="0" fontId="19" fillId="25" borderId="66" applyNumberFormat="0" applyAlignment="0" applyProtection="0"/>
    <xf numFmtId="0" fontId="26" fillId="12" borderId="66" applyNumberFormat="0" applyAlignment="0" applyProtection="0"/>
    <xf numFmtId="0" fontId="19" fillId="25" borderId="66" applyNumberFormat="0" applyAlignment="0" applyProtection="0"/>
    <xf numFmtId="0" fontId="26" fillId="12" borderId="66"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26" fillId="12" borderId="66"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29" fillId="25" borderId="64" applyNumberFormat="0" applyAlignment="0" applyProtection="0"/>
    <xf numFmtId="0" fontId="14" fillId="28" borderId="63" applyNumberFormat="0" applyFont="0" applyAlignment="0" applyProtection="0"/>
    <xf numFmtId="0" fontId="19" fillId="25" borderId="66"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26" fillId="12" borderId="66" applyNumberFormat="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31" fillId="0" borderId="73" applyNumberFormat="0" applyFill="0" applyAlignment="0" applyProtection="0"/>
    <xf numFmtId="0" fontId="14" fillId="28" borderId="63" applyNumberFormat="0" applyFont="0" applyAlignment="0" applyProtection="0"/>
    <xf numFmtId="0" fontId="31" fillId="0" borderId="65" applyNumberFormat="0" applyFill="0" applyAlignment="0" applyProtection="0"/>
    <xf numFmtId="0" fontId="19" fillId="25" borderId="66" applyNumberFormat="0" applyAlignment="0" applyProtection="0"/>
    <xf numFmtId="0" fontId="19" fillId="25" borderId="66" applyNumberFormat="0" applyAlignment="0" applyProtection="0"/>
    <xf numFmtId="0" fontId="14" fillId="28" borderId="63" applyNumberFormat="0" applyFont="0" applyAlignment="0" applyProtection="0"/>
    <xf numFmtId="0" fontId="26" fillId="12" borderId="66" applyNumberFormat="0" applyAlignment="0" applyProtection="0"/>
    <xf numFmtId="0" fontId="29" fillId="25" borderId="64"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26" fillId="12" borderId="66" applyNumberFormat="0" applyAlignment="0" applyProtection="0"/>
    <xf numFmtId="0" fontId="29" fillId="25" borderId="72" applyNumberFormat="0" applyAlignment="0" applyProtection="0"/>
    <xf numFmtId="0" fontId="14" fillId="28" borderId="63" applyNumberFormat="0" applyFont="0" applyAlignment="0" applyProtection="0"/>
    <xf numFmtId="0" fontId="14" fillId="28" borderId="63" applyNumberFormat="0" applyFont="0" applyAlignment="0" applyProtection="0"/>
    <xf numFmtId="0" fontId="14" fillId="28" borderId="71"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31" fillId="0" borderId="70" applyNumberFormat="0" applyFill="0" applyAlignment="0" applyProtection="0"/>
    <xf numFmtId="0" fontId="14" fillId="28" borderId="68" applyNumberFormat="0" applyFont="0" applyAlignment="0" applyProtection="0"/>
    <xf numFmtId="0" fontId="19" fillId="25" borderId="67" applyNumberFormat="0" applyAlignment="0" applyProtection="0"/>
    <xf numFmtId="0" fontId="31" fillId="0" borderId="78" applyNumberFormat="0" applyFill="0" applyAlignment="0" applyProtection="0"/>
    <xf numFmtId="0" fontId="14" fillId="28" borderId="68" applyNumberFormat="0" applyFont="0" applyAlignment="0" applyProtection="0"/>
    <xf numFmtId="0" fontId="26" fillId="12" borderId="67" applyNumberFormat="0" applyAlignment="0" applyProtection="0"/>
    <xf numFmtId="0" fontId="29" fillId="25" borderId="69" applyNumberFormat="0" applyAlignment="0" applyProtection="0"/>
    <xf numFmtId="0" fontId="26" fillId="12" borderId="67" applyNumberFormat="0" applyAlignment="0" applyProtection="0"/>
    <xf numFmtId="0" fontId="19" fillId="25" borderId="67" applyNumberFormat="0" applyAlignment="0" applyProtection="0"/>
    <xf numFmtId="0" fontId="19" fillId="25" borderId="67" applyNumberFormat="0" applyAlignment="0" applyProtection="0"/>
    <xf numFmtId="0" fontId="26" fillId="12" borderId="67" applyNumberFormat="0" applyAlignment="0" applyProtection="0"/>
    <xf numFmtId="0" fontId="19" fillId="25" borderId="67" applyNumberForma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26" fillId="12" borderId="67" applyNumberFormat="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31" fillId="0" borderId="89" applyNumberFormat="0" applyFill="0" applyAlignment="0" applyProtection="0"/>
    <xf numFmtId="0" fontId="14" fillId="28" borderId="68" applyNumberFormat="0" applyFont="0" applyAlignment="0" applyProtection="0"/>
    <xf numFmtId="0" fontId="31" fillId="0" borderId="94" applyNumberFormat="0" applyFill="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19" fillId="25" borderId="67" applyNumberFormat="0" applyAlignment="0" applyProtection="0"/>
    <xf numFmtId="0" fontId="19" fillId="25" borderId="67" applyNumberFormat="0" applyAlignment="0" applyProtection="0"/>
    <xf numFmtId="0" fontId="26" fillId="12" borderId="67" applyNumberFormat="0" applyAlignment="0" applyProtection="0"/>
    <xf numFmtId="0" fontId="19" fillId="25" borderId="67" applyNumberFormat="0" applyAlignment="0" applyProtection="0"/>
    <xf numFmtId="0" fontId="26" fillId="12" borderId="67"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26" fillId="12" borderId="67"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29" fillId="25" borderId="69" applyNumberFormat="0" applyAlignment="0" applyProtection="0"/>
    <xf numFmtId="0" fontId="14" fillId="28" borderId="68" applyNumberFormat="0" applyFont="0" applyAlignment="0" applyProtection="0"/>
    <xf numFmtId="0" fontId="14" fillId="28" borderId="76" applyNumberFormat="0" applyFont="0" applyAlignment="0" applyProtection="0"/>
    <xf numFmtId="0" fontId="19" fillId="25" borderId="67" applyNumberForma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26" fillId="12" borderId="67" applyNumberFormat="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29" fillId="25" borderId="77" applyNumberFormat="0" applyAlignment="0" applyProtection="0"/>
    <xf numFmtId="0" fontId="31" fillId="0" borderId="70" applyNumberFormat="0" applyFill="0" applyAlignment="0" applyProtection="0"/>
    <xf numFmtId="0" fontId="19" fillId="25" borderId="67" applyNumberFormat="0" applyAlignment="0" applyProtection="0"/>
    <xf numFmtId="0" fontId="19" fillId="25" borderId="67" applyNumberFormat="0" applyAlignment="0" applyProtection="0"/>
    <xf numFmtId="0" fontId="14" fillId="28" borderId="68" applyNumberFormat="0" applyFont="0" applyAlignment="0" applyProtection="0"/>
    <xf numFmtId="0" fontId="26" fillId="12" borderId="67" applyNumberFormat="0" applyAlignment="0" applyProtection="0"/>
    <xf numFmtId="0" fontId="29" fillId="25" borderId="69" applyNumberForma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26" fillId="12" borderId="67" applyNumberFormat="0" applyAlignment="0" applyProtection="0"/>
    <xf numFmtId="0" fontId="14" fillId="28" borderId="68" applyNumberFormat="0" applyFont="0" applyAlignment="0" applyProtection="0"/>
    <xf numFmtId="0" fontId="31" fillId="0" borderId="86" applyNumberFormat="0" applyFill="0" applyAlignment="0" applyProtection="0"/>
    <xf numFmtId="0" fontId="14" fillId="28" borderId="68" applyNumberFormat="0" applyFont="0" applyAlignment="0" applyProtection="0"/>
    <xf numFmtId="0" fontId="14" fillId="28" borderId="76" applyNumberFormat="0" applyFont="0" applyAlignment="0" applyProtection="0"/>
    <xf numFmtId="0" fontId="19" fillId="25" borderId="74" applyNumberFormat="0" applyAlignment="0" applyProtection="0"/>
    <xf numFmtId="0" fontId="26" fillId="12" borderId="74"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31" fillId="0" borderId="73" applyNumberFormat="0" applyFill="0" applyAlignment="0" applyProtection="0"/>
    <xf numFmtId="0" fontId="14" fillId="28" borderId="71" applyNumberFormat="0" applyFont="0" applyAlignment="0" applyProtection="0"/>
    <xf numFmtId="0" fontId="19" fillId="25" borderId="74" applyNumberFormat="0" applyAlignment="0" applyProtection="0"/>
    <xf numFmtId="0" fontId="26" fillId="12" borderId="82" applyNumberFormat="0" applyAlignment="0" applyProtection="0"/>
    <xf numFmtId="0" fontId="14" fillId="28" borderId="79" applyNumberFormat="0" applyFont="0" applyAlignment="0" applyProtection="0"/>
    <xf numFmtId="0" fontId="14" fillId="28" borderId="71" applyNumberFormat="0" applyFont="0" applyAlignment="0" applyProtection="0"/>
    <xf numFmtId="0" fontId="26" fillId="12" borderId="74" applyNumberFormat="0" applyAlignment="0" applyProtection="0"/>
    <xf numFmtId="0" fontId="29" fillId="25" borderId="72" applyNumberFormat="0" applyAlignment="0" applyProtection="0"/>
    <xf numFmtId="0" fontId="26" fillId="12" borderId="74" applyNumberFormat="0" applyAlignment="0" applyProtection="0"/>
    <xf numFmtId="0" fontId="19" fillId="25" borderId="74" applyNumberFormat="0" applyAlignment="0" applyProtection="0"/>
    <xf numFmtId="0" fontId="19" fillId="25" borderId="74" applyNumberFormat="0" applyAlignment="0" applyProtection="0"/>
    <xf numFmtId="0" fontId="26" fillId="12" borderId="74" applyNumberFormat="0" applyAlignment="0" applyProtection="0"/>
    <xf numFmtId="0" fontId="19" fillId="25" borderId="74"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26" fillId="12" borderId="74" applyNumberFormat="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9" fillId="25" borderId="82"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19" fillId="25" borderId="74" applyNumberFormat="0" applyAlignment="0" applyProtection="0"/>
    <xf numFmtId="0" fontId="19" fillId="25" borderId="74" applyNumberFormat="0" applyAlignment="0" applyProtection="0"/>
    <xf numFmtId="0" fontId="26" fillId="12" borderId="74" applyNumberFormat="0" applyAlignment="0" applyProtection="0"/>
    <xf numFmtId="0" fontId="19" fillId="25" borderId="74" applyNumberFormat="0" applyAlignment="0" applyProtection="0"/>
    <xf numFmtId="0" fontId="26" fillId="12" borderId="74"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26" fillId="12" borderId="74"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29" fillId="25" borderId="72" applyNumberFormat="0" applyAlignment="0" applyProtection="0"/>
    <xf numFmtId="0" fontId="14" fillId="28" borderId="71" applyNumberFormat="0" applyFont="0" applyAlignment="0" applyProtection="0"/>
    <xf numFmtId="0" fontId="31" fillId="0" borderId="81" applyNumberFormat="0" applyFill="0" applyAlignment="0" applyProtection="0"/>
    <xf numFmtId="0" fontId="19" fillId="25" borderId="74"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26" fillId="12" borderId="74" applyNumberFormat="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29" fillId="25" borderId="80" applyNumberFormat="0" applyAlignment="0" applyProtection="0"/>
    <xf numFmtId="0" fontId="31" fillId="0" borderId="73" applyNumberFormat="0" applyFill="0" applyAlignment="0" applyProtection="0"/>
    <xf numFmtId="0" fontId="19" fillId="25" borderId="74" applyNumberFormat="0" applyAlignment="0" applyProtection="0"/>
    <xf numFmtId="0" fontId="19" fillId="25" borderId="74" applyNumberFormat="0" applyAlignment="0" applyProtection="0"/>
    <xf numFmtId="0" fontId="14" fillId="28" borderId="71" applyNumberFormat="0" applyFont="0" applyAlignment="0" applyProtection="0"/>
    <xf numFmtId="0" fontId="26" fillId="12" borderId="74" applyNumberFormat="0" applyAlignment="0" applyProtection="0"/>
    <xf numFmtId="0" fontId="29" fillId="25" borderId="72"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26" fillId="12" borderId="74" applyNumberFormat="0" applyAlignment="0" applyProtection="0"/>
    <xf numFmtId="0" fontId="14" fillId="28" borderId="71" applyNumberFormat="0" applyFont="0" applyAlignment="0" applyProtection="0"/>
    <xf numFmtId="0" fontId="14" fillId="28" borderId="79" applyNumberFormat="0" applyFont="0" applyAlignment="0" applyProtection="0"/>
    <xf numFmtId="0" fontId="14" fillId="28" borderId="71" applyNumberFormat="0" applyFont="0" applyAlignment="0" applyProtection="0"/>
    <xf numFmtId="0" fontId="29" fillId="25" borderId="77" applyNumberFormat="0" applyAlignment="0" applyProtection="0"/>
    <xf numFmtId="0" fontId="14" fillId="28" borderId="76" applyNumberFormat="0" applyFont="0" applyAlignment="0" applyProtection="0"/>
    <xf numFmtId="0" fontId="26" fillId="12" borderId="75" applyNumberFormat="0" applyAlignment="0" applyProtection="0"/>
    <xf numFmtId="0" fontId="19" fillId="25" borderId="75" applyNumberFormat="0" applyAlignment="0" applyProtection="0"/>
    <xf numFmtId="0" fontId="19" fillId="25" borderId="75" applyNumberFormat="0" applyAlignment="0" applyProtection="0"/>
    <xf numFmtId="0" fontId="26" fillId="12" borderId="75"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31" fillId="0" borderId="78" applyNumberFormat="0" applyFill="0" applyAlignment="0" applyProtection="0"/>
    <xf numFmtId="0" fontId="14" fillId="28" borderId="76" applyNumberFormat="0" applyFont="0" applyAlignment="0" applyProtection="0"/>
    <xf numFmtId="0" fontId="19" fillId="25" borderId="75" applyNumberFormat="0" applyAlignment="0" applyProtection="0"/>
    <xf numFmtId="0" fontId="31" fillId="0" borderId="86" applyNumberFormat="0" applyFill="0" applyAlignment="0" applyProtection="0"/>
    <xf numFmtId="0" fontId="29" fillId="25" borderId="93" applyNumberFormat="0" applyAlignment="0" applyProtection="0"/>
    <xf numFmtId="0" fontId="14" fillId="28" borderId="76" applyNumberFormat="0" applyFont="0" applyAlignment="0" applyProtection="0"/>
    <xf numFmtId="0" fontId="26" fillId="12" borderId="75" applyNumberFormat="0" applyAlignment="0" applyProtection="0"/>
    <xf numFmtId="0" fontId="29" fillId="25" borderId="77" applyNumberFormat="0" applyAlignment="0" applyProtection="0"/>
    <xf numFmtId="0" fontId="26" fillId="12" borderId="75" applyNumberFormat="0" applyAlignment="0" applyProtection="0"/>
    <xf numFmtId="0" fontId="19" fillId="25" borderId="75" applyNumberFormat="0" applyAlignment="0" applyProtection="0"/>
    <xf numFmtId="0" fontId="19" fillId="25" borderId="75" applyNumberFormat="0" applyAlignment="0" applyProtection="0"/>
    <xf numFmtId="0" fontId="26" fillId="12" borderId="75" applyNumberFormat="0" applyAlignment="0" applyProtection="0"/>
    <xf numFmtId="0" fontId="19" fillId="25" borderId="75"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26" fillId="12" borderId="75" applyNumberFormat="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9" fillId="25" borderId="91" applyNumberForma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19" fillId="25" borderId="75" applyNumberFormat="0" applyAlignment="0" applyProtection="0"/>
    <xf numFmtId="0" fontId="19" fillId="25" borderId="75" applyNumberFormat="0" applyAlignment="0" applyProtection="0"/>
    <xf numFmtId="0" fontId="26" fillId="12" borderId="75" applyNumberFormat="0" applyAlignment="0" applyProtection="0"/>
    <xf numFmtId="0" fontId="19" fillId="25" borderId="75" applyNumberFormat="0" applyAlignment="0" applyProtection="0"/>
    <xf numFmtId="0" fontId="26" fillId="12" borderId="75"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26" fillId="12" borderId="75"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29" fillId="25" borderId="77" applyNumberFormat="0" applyAlignment="0" applyProtection="0"/>
    <xf numFmtId="0" fontId="14" fillId="28" borderId="76" applyNumberFormat="0" applyFont="0" applyAlignment="0" applyProtection="0"/>
    <xf numFmtId="0" fontId="14" fillId="28" borderId="84" applyNumberFormat="0" applyFont="0" applyAlignment="0" applyProtection="0"/>
    <xf numFmtId="0" fontId="19" fillId="25" borderId="75"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26" fillId="12" borderId="75" applyNumberFormat="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29" fillId="25" borderId="85" applyNumberFormat="0" applyAlignment="0" applyProtection="0"/>
    <xf numFmtId="0" fontId="31" fillId="0" borderId="78" applyNumberFormat="0" applyFill="0" applyAlignment="0" applyProtection="0"/>
    <xf numFmtId="0" fontId="19" fillId="25" borderId="75" applyNumberFormat="0" applyAlignment="0" applyProtection="0"/>
    <xf numFmtId="0" fontId="19" fillId="25" borderId="75" applyNumberFormat="0" applyAlignment="0" applyProtection="0"/>
    <xf numFmtId="0" fontId="14" fillId="28" borderId="76" applyNumberFormat="0" applyFont="0" applyAlignment="0" applyProtection="0"/>
    <xf numFmtId="0" fontId="26" fillId="12" borderId="75" applyNumberFormat="0" applyAlignment="0" applyProtection="0"/>
    <xf numFmtId="0" fontId="29" fillId="25" borderId="77"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26" fillId="12" borderId="75" applyNumberFormat="0" applyAlignment="0" applyProtection="0"/>
    <xf numFmtId="0" fontId="14" fillId="28" borderId="76" applyNumberFormat="0" applyFont="0" applyAlignment="0" applyProtection="0"/>
    <xf numFmtId="0" fontId="26" fillId="12" borderId="91" applyNumberFormat="0" applyAlignment="0" applyProtection="0"/>
    <xf numFmtId="0" fontId="14" fillId="28" borderId="76" applyNumberFormat="0" applyFont="0" applyAlignment="0" applyProtection="0"/>
    <xf numFmtId="0" fontId="14" fillId="28" borderId="84" applyNumberFormat="0" applyFont="0" applyAlignment="0" applyProtection="0"/>
    <xf numFmtId="0" fontId="19" fillId="25" borderId="82" applyNumberFormat="0" applyAlignment="0" applyProtection="0"/>
    <xf numFmtId="0" fontId="26" fillId="12" borderId="82"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31" fillId="0" borderId="81" applyNumberFormat="0" applyFill="0" applyAlignment="0" applyProtection="0"/>
    <xf numFmtId="0" fontId="14" fillId="28" borderId="79" applyNumberFormat="0" applyFont="0" applyAlignment="0" applyProtection="0"/>
    <xf numFmtId="0" fontId="19" fillId="25" borderId="82" applyNumberFormat="0" applyAlignment="0" applyProtection="0"/>
    <xf numFmtId="0" fontId="26" fillId="12" borderId="90" applyNumberFormat="0" applyAlignment="0" applyProtection="0"/>
    <xf numFmtId="0" fontId="14" fillId="28" borderId="87" applyNumberFormat="0" applyFont="0" applyAlignment="0" applyProtection="0"/>
    <xf numFmtId="0" fontId="14" fillId="28" borderId="79" applyNumberFormat="0" applyFont="0" applyAlignment="0" applyProtection="0"/>
    <xf numFmtId="0" fontId="26" fillId="12" borderId="82" applyNumberFormat="0" applyAlignment="0" applyProtection="0"/>
    <xf numFmtId="0" fontId="29" fillId="25" borderId="80" applyNumberFormat="0" applyAlignment="0" applyProtection="0"/>
    <xf numFmtId="0" fontId="26" fillId="12" borderId="82" applyNumberFormat="0" applyAlignment="0" applyProtection="0"/>
    <xf numFmtId="0" fontId="19" fillId="25" borderId="82" applyNumberFormat="0" applyAlignment="0" applyProtection="0"/>
    <xf numFmtId="0" fontId="19" fillId="25" borderId="82" applyNumberFormat="0" applyAlignment="0" applyProtection="0"/>
    <xf numFmtId="0" fontId="26" fillId="12" borderId="82" applyNumberFormat="0" applyAlignment="0" applyProtection="0"/>
    <xf numFmtId="0" fontId="19" fillId="25" borderId="82"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26" fillId="12" borderId="82" applyNumberFormat="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9" fillId="25" borderId="90"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19" fillId="25" borderId="82" applyNumberFormat="0" applyAlignment="0" applyProtection="0"/>
    <xf numFmtId="0" fontId="19" fillId="25" borderId="82" applyNumberFormat="0" applyAlignment="0" applyProtection="0"/>
    <xf numFmtId="0" fontId="26" fillId="12" borderId="82" applyNumberFormat="0" applyAlignment="0" applyProtection="0"/>
    <xf numFmtId="0" fontId="19" fillId="25" borderId="82" applyNumberFormat="0" applyAlignment="0" applyProtection="0"/>
    <xf numFmtId="0" fontId="26" fillId="12" borderId="82"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26" fillId="12" borderId="82"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29" fillId="25" borderId="80" applyNumberFormat="0" applyAlignment="0" applyProtection="0"/>
    <xf numFmtId="0" fontId="14" fillId="28" borderId="79" applyNumberFormat="0" applyFont="0" applyAlignment="0" applyProtection="0"/>
    <xf numFmtId="0" fontId="31" fillId="0" borderId="89" applyNumberFormat="0" applyFill="0" applyAlignment="0" applyProtection="0"/>
    <xf numFmtId="0" fontId="19" fillId="25" borderId="82"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26" fillId="12" borderId="82" applyNumberFormat="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29" fillId="25" borderId="88" applyNumberFormat="0" applyAlignment="0" applyProtection="0"/>
    <xf numFmtId="0" fontId="31" fillId="0" borderId="81" applyNumberFormat="0" applyFill="0" applyAlignment="0" applyProtection="0"/>
    <xf numFmtId="0" fontId="19" fillId="25" borderId="82" applyNumberFormat="0" applyAlignment="0" applyProtection="0"/>
    <xf numFmtId="0" fontId="19" fillId="25" borderId="82" applyNumberFormat="0" applyAlignment="0" applyProtection="0"/>
    <xf numFmtId="0" fontId="14" fillId="28" borderId="79" applyNumberFormat="0" applyFont="0" applyAlignment="0" applyProtection="0"/>
    <xf numFmtId="0" fontId="26" fillId="12" borderId="82" applyNumberFormat="0" applyAlignment="0" applyProtection="0"/>
    <xf numFmtId="0" fontId="29" fillId="25" borderId="80"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26" fillId="12" borderId="82" applyNumberFormat="0" applyAlignment="0" applyProtection="0"/>
    <xf numFmtId="0" fontId="14" fillId="28" borderId="79" applyNumberFormat="0" applyFont="0" applyAlignment="0" applyProtection="0"/>
    <xf numFmtId="0" fontId="14" fillId="28" borderId="87" applyNumberFormat="0" applyFont="0" applyAlignment="0" applyProtection="0"/>
    <xf numFmtId="0" fontId="14" fillId="28" borderId="79" applyNumberFormat="0" applyFont="0" applyAlignment="0" applyProtection="0"/>
    <xf numFmtId="0" fontId="29" fillId="25" borderId="85" applyNumberFormat="0" applyAlignment="0" applyProtection="0"/>
    <xf numFmtId="0" fontId="14" fillId="28" borderId="84" applyNumberFormat="0" applyFont="0" applyAlignment="0" applyProtection="0"/>
    <xf numFmtId="0" fontId="26" fillId="12" borderId="83" applyNumberFormat="0" applyAlignment="0" applyProtection="0"/>
    <xf numFmtId="0" fontId="19" fillId="25" borderId="83" applyNumberFormat="0" applyAlignment="0" applyProtection="0"/>
    <xf numFmtId="0" fontId="19" fillId="25" borderId="83" applyNumberFormat="0" applyAlignment="0" applyProtection="0"/>
    <xf numFmtId="0" fontId="26" fillId="12" borderId="83"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31" fillId="0" borderId="86" applyNumberFormat="0" applyFill="0" applyAlignment="0" applyProtection="0"/>
    <xf numFmtId="0" fontId="14" fillId="28" borderId="84" applyNumberFormat="0" applyFont="0" applyAlignment="0" applyProtection="0"/>
    <xf numFmtId="0" fontId="19" fillId="25" borderId="83" applyNumberFormat="0" applyAlignment="0" applyProtection="0"/>
    <xf numFmtId="0" fontId="14" fillId="28" borderId="84" applyNumberFormat="0" applyFont="0" applyAlignment="0" applyProtection="0"/>
    <xf numFmtId="0" fontId="26" fillId="12" borderId="83" applyNumberFormat="0" applyAlignment="0" applyProtection="0"/>
    <xf numFmtId="0" fontId="29" fillId="25" borderId="85" applyNumberFormat="0" applyAlignment="0" applyProtection="0"/>
    <xf numFmtId="0" fontId="26" fillId="12" borderId="83" applyNumberFormat="0" applyAlignment="0" applyProtection="0"/>
    <xf numFmtId="0" fontId="19" fillId="25" borderId="83" applyNumberFormat="0" applyAlignment="0" applyProtection="0"/>
    <xf numFmtId="0" fontId="19" fillId="25" borderId="83" applyNumberFormat="0" applyAlignment="0" applyProtection="0"/>
    <xf numFmtId="0" fontId="26" fillId="12" borderId="83" applyNumberFormat="0" applyAlignment="0" applyProtection="0"/>
    <xf numFmtId="0" fontId="19" fillId="25" borderId="83"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26" fillId="12" borderId="83" applyNumberFormat="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31" fillId="0" borderId="94" applyNumberFormat="0" applyFill="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19" fillId="25" borderId="83" applyNumberFormat="0" applyAlignment="0" applyProtection="0"/>
    <xf numFmtId="0" fontId="19" fillId="25" borderId="83" applyNumberFormat="0" applyAlignment="0" applyProtection="0"/>
    <xf numFmtId="0" fontId="26" fillId="12" borderId="83" applyNumberFormat="0" applyAlignment="0" applyProtection="0"/>
    <xf numFmtId="0" fontId="19" fillId="25" borderId="83" applyNumberFormat="0" applyAlignment="0" applyProtection="0"/>
    <xf numFmtId="0" fontId="26" fillId="12" borderId="83"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26" fillId="12" borderId="83"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29" fillId="25" borderId="85" applyNumberFormat="0" applyAlignment="0" applyProtection="0"/>
    <xf numFmtId="0" fontId="29" fillId="25" borderId="93" applyNumberFormat="0" applyAlignment="0" applyProtection="0"/>
    <xf numFmtId="0" fontId="14" fillId="28" borderId="84" applyNumberFormat="0" applyFont="0" applyAlignment="0" applyProtection="0"/>
    <xf numFmtId="0" fontId="19" fillId="25" borderId="83"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26" fillId="12" borderId="83" applyNumberFormat="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92" applyNumberFormat="0" applyFont="0" applyAlignment="0" applyProtection="0"/>
    <xf numFmtId="0" fontId="14" fillId="28" borderId="84" applyNumberFormat="0" applyFont="0" applyAlignment="0" applyProtection="0"/>
    <xf numFmtId="0" fontId="31" fillId="0" borderId="86" applyNumberFormat="0" applyFill="0" applyAlignment="0" applyProtection="0"/>
    <xf numFmtId="0" fontId="19" fillId="25" borderId="83" applyNumberFormat="0" applyAlignment="0" applyProtection="0"/>
    <xf numFmtId="0" fontId="19" fillId="25" borderId="83" applyNumberFormat="0" applyAlignment="0" applyProtection="0"/>
    <xf numFmtId="0" fontId="14" fillId="28" borderId="84" applyNumberFormat="0" applyFont="0" applyAlignment="0" applyProtection="0"/>
    <xf numFmtId="0" fontId="26" fillId="12" borderId="83" applyNumberFormat="0" applyAlignment="0" applyProtection="0"/>
    <xf numFmtId="0" fontId="29" fillId="25" borderId="85"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26" fillId="12" borderId="83" applyNumberFormat="0" applyAlignment="0" applyProtection="0"/>
    <xf numFmtId="0" fontId="26" fillId="12" borderId="91" applyNumberFormat="0" applyAlignment="0" applyProtection="0"/>
    <xf numFmtId="0" fontId="14" fillId="28" borderId="84" applyNumberFormat="0" applyFont="0" applyAlignment="0" applyProtection="0"/>
    <xf numFmtId="0" fontId="14" fillId="28" borderId="92" applyNumberFormat="0" applyFont="0" applyAlignment="0" applyProtection="0"/>
    <xf numFmtId="0" fontId="14" fillId="28" borderId="84" applyNumberFormat="0" applyFont="0" applyAlignment="0" applyProtection="0"/>
    <xf numFmtId="0" fontId="19" fillId="25" borderId="91" applyNumberFormat="0" applyAlignment="0" applyProtection="0"/>
    <xf numFmtId="0" fontId="19" fillId="25" borderId="90" applyNumberFormat="0" applyAlignment="0" applyProtection="0"/>
    <xf numFmtId="0" fontId="26" fillId="12" borderId="90"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31" fillId="0" borderId="89" applyNumberFormat="0" applyFill="0" applyAlignment="0" applyProtection="0"/>
    <xf numFmtId="0" fontId="14" fillId="28" borderId="87" applyNumberFormat="0" applyFont="0" applyAlignment="0" applyProtection="0"/>
    <xf numFmtId="0" fontId="19" fillId="25" borderId="90" applyNumberFormat="0" applyAlignment="0" applyProtection="0"/>
    <xf numFmtId="0" fontId="14" fillId="28" borderId="95" applyNumberFormat="0" applyFont="0" applyAlignment="0" applyProtection="0"/>
    <xf numFmtId="0" fontId="14" fillId="28" borderId="87" applyNumberFormat="0" applyFont="0" applyAlignment="0" applyProtection="0"/>
    <xf numFmtId="0" fontId="26" fillId="12" borderId="90" applyNumberFormat="0" applyAlignment="0" applyProtection="0"/>
    <xf numFmtId="0" fontId="29" fillId="25" borderId="88" applyNumberFormat="0" applyAlignment="0" applyProtection="0"/>
    <xf numFmtId="0" fontId="26" fillId="12" borderId="90" applyNumberFormat="0" applyAlignment="0" applyProtection="0"/>
    <xf numFmtId="0" fontId="19" fillId="25" borderId="90" applyNumberFormat="0" applyAlignment="0" applyProtection="0"/>
    <xf numFmtId="0" fontId="19" fillId="25" borderId="90" applyNumberFormat="0" applyAlignment="0" applyProtection="0"/>
    <xf numFmtId="0" fontId="26" fillId="12" borderId="90" applyNumberFormat="0" applyAlignment="0" applyProtection="0"/>
    <xf numFmtId="0" fontId="19" fillId="25" borderId="90"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26" fillId="12" borderId="90" applyNumberFormat="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29" fillId="25" borderId="96" applyNumberForma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19" fillId="25" borderId="90" applyNumberFormat="0" applyAlignment="0" applyProtection="0"/>
    <xf numFmtId="0" fontId="19" fillId="25" borderId="90" applyNumberFormat="0" applyAlignment="0" applyProtection="0"/>
    <xf numFmtId="0" fontId="26" fillId="12" borderId="90" applyNumberFormat="0" applyAlignment="0" applyProtection="0"/>
    <xf numFmtId="0" fontId="19" fillId="25" borderId="90" applyNumberFormat="0" applyAlignment="0" applyProtection="0"/>
    <xf numFmtId="0" fontId="26" fillId="12" borderId="90"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26" fillId="12" borderId="90"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29" fillId="25" borderId="88" applyNumberFormat="0" applyAlignment="0" applyProtection="0"/>
    <xf numFmtId="0" fontId="14" fillId="28" borderId="87" applyNumberFormat="0" applyFont="0" applyAlignment="0" applyProtection="0"/>
    <xf numFmtId="0" fontId="19" fillId="25" borderId="90"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26" fillId="12" borderId="90" applyNumberFormat="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95" applyNumberFormat="0" applyFont="0" applyAlignment="0" applyProtection="0"/>
    <xf numFmtId="0" fontId="14" fillId="28" borderId="87" applyNumberFormat="0" applyFont="0" applyAlignment="0" applyProtection="0"/>
    <xf numFmtId="0" fontId="31" fillId="0" borderId="97" applyNumberFormat="0" applyFill="0" applyAlignment="0" applyProtection="0"/>
    <xf numFmtId="0" fontId="31" fillId="0" borderId="89" applyNumberFormat="0" applyFill="0" applyAlignment="0" applyProtection="0"/>
    <xf numFmtId="0" fontId="19" fillId="25" borderId="90" applyNumberFormat="0" applyAlignment="0" applyProtection="0"/>
    <xf numFmtId="0" fontId="19" fillId="25" borderId="90" applyNumberFormat="0" applyAlignment="0" applyProtection="0"/>
    <xf numFmtId="0" fontId="14" fillId="28" borderId="87" applyNumberFormat="0" applyFont="0" applyAlignment="0" applyProtection="0"/>
    <xf numFmtId="0" fontId="26" fillId="12" borderId="90" applyNumberFormat="0" applyAlignment="0" applyProtection="0"/>
    <xf numFmtId="0" fontId="29" fillId="25" borderId="88"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26" fillId="12" borderId="90" applyNumberFormat="0" applyAlignment="0" applyProtection="0"/>
    <xf numFmtId="0" fontId="14" fillId="28" borderId="87" applyNumberFormat="0" applyFont="0" applyAlignment="0" applyProtection="0"/>
    <xf numFmtId="0" fontId="14" fillId="28" borderId="87" applyNumberFormat="0" applyFont="0" applyAlignment="0" applyProtection="0"/>
    <xf numFmtId="0" fontId="31" fillId="0" borderId="97" applyNumberFormat="0" applyFill="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31" fillId="0" borderId="94" applyNumberFormat="0" applyFill="0" applyAlignment="0" applyProtection="0"/>
    <xf numFmtId="0" fontId="14" fillId="28" borderId="92" applyNumberFormat="0" applyFont="0" applyAlignment="0" applyProtection="0"/>
    <xf numFmtId="0" fontId="19" fillId="25" borderId="91" applyNumberFormat="0" applyAlignment="0" applyProtection="0"/>
    <xf numFmtId="0" fontId="14" fillId="28" borderId="92" applyNumberFormat="0" applyFont="0" applyAlignment="0" applyProtection="0"/>
    <xf numFmtId="0" fontId="26" fillId="12" borderId="91" applyNumberFormat="0" applyAlignment="0" applyProtection="0"/>
    <xf numFmtId="0" fontId="29" fillId="25" borderId="93" applyNumberFormat="0" applyAlignment="0" applyProtection="0"/>
    <xf numFmtId="0" fontId="26" fillId="12" borderId="91" applyNumberFormat="0" applyAlignment="0" applyProtection="0"/>
    <xf numFmtId="0" fontId="19" fillId="25" borderId="91" applyNumberFormat="0" applyAlignment="0" applyProtection="0"/>
    <xf numFmtId="0" fontId="19" fillId="25" borderId="91" applyNumberFormat="0" applyAlignment="0" applyProtection="0"/>
    <xf numFmtId="0" fontId="26" fillId="12" borderId="91" applyNumberFormat="0" applyAlignment="0" applyProtection="0"/>
    <xf numFmtId="0" fontId="19" fillId="25" borderId="91" applyNumberForma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26" fillId="12" borderId="91" applyNumberFormat="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19" fillId="25" borderId="91" applyNumberFormat="0" applyAlignment="0" applyProtection="0"/>
    <xf numFmtId="0" fontId="19" fillId="25" borderId="91" applyNumberFormat="0" applyAlignment="0" applyProtection="0"/>
    <xf numFmtId="0" fontId="26" fillId="12" borderId="91" applyNumberFormat="0" applyAlignment="0" applyProtection="0"/>
    <xf numFmtId="0" fontId="19" fillId="25" borderId="91" applyNumberFormat="0" applyAlignment="0" applyProtection="0"/>
    <xf numFmtId="0" fontId="26" fillId="12" borderId="91"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26" fillId="12" borderId="91"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29" fillId="25" borderId="93" applyNumberFormat="0" applyAlignment="0" applyProtection="0"/>
    <xf numFmtId="0" fontId="14" fillId="28" borderId="92" applyNumberFormat="0" applyFont="0" applyAlignment="0" applyProtection="0"/>
    <xf numFmtId="0" fontId="19" fillId="25" borderId="91" applyNumberForma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26" fillId="12" borderId="91" applyNumberFormat="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31" fillId="0" borderId="94" applyNumberFormat="0" applyFill="0" applyAlignment="0" applyProtection="0"/>
    <xf numFmtId="0" fontId="19" fillId="25" borderId="91" applyNumberFormat="0" applyAlignment="0" applyProtection="0"/>
    <xf numFmtId="0" fontId="19" fillId="25" borderId="91" applyNumberFormat="0" applyAlignment="0" applyProtection="0"/>
    <xf numFmtId="0" fontId="14" fillId="28" borderId="92" applyNumberFormat="0" applyFont="0" applyAlignment="0" applyProtection="0"/>
    <xf numFmtId="0" fontId="26" fillId="12" borderId="91" applyNumberFormat="0" applyAlignment="0" applyProtection="0"/>
    <xf numFmtId="0" fontId="29" fillId="25" borderId="93" applyNumberForma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26" fillId="12" borderId="91" applyNumberFormat="0" applyAlignment="0" applyProtection="0"/>
    <xf numFmtId="0" fontId="14" fillId="28" borderId="92" applyNumberFormat="0" applyFont="0" applyAlignment="0" applyProtection="0"/>
    <xf numFmtId="0" fontId="14" fillId="28" borderId="92" applyNumberFormat="0" applyFont="0" applyAlignment="0" applyProtection="0"/>
    <xf numFmtId="0" fontId="26" fillId="12" borderId="98" applyNumberFormat="0" applyAlignment="0" applyProtection="0"/>
    <xf numFmtId="0" fontId="19" fillId="25" borderId="98" applyNumberFormat="0" applyAlignment="0" applyProtection="0"/>
    <xf numFmtId="0" fontId="19" fillId="25" borderId="98" applyNumberFormat="0" applyAlignment="0" applyProtection="0"/>
    <xf numFmtId="0" fontId="26" fillId="12" borderId="98"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31" fillId="0" borderId="97" applyNumberFormat="0" applyFill="0" applyAlignment="0" applyProtection="0"/>
    <xf numFmtId="0" fontId="14" fillId="28" borderId="95" applyNumberFormat="0" applyFont="0" applyAlignment="0" applyProtection="0"/>
    <xf numFmtId="0" fontId="19" fillId="25" borderId="98" applyNumberFormat="0" applyAlignment="0" applyProtection="0"/>
    <xf numFmtId="0" fontId="14" fillId="28" borderId="95" applyNumberFormat="0" applyFont="0" applyAlignment="0" applyProtection="0"/>
    <xf numFmtId="0" fontId="26" fillId="12" borderId="98" applyNumberFormat="0" applyAlignment="0" applyProtection="0"/>
    <xf numFmtId="0" fontId="29" fillId="25" borderId="96" applyNumberFormat="0" applyAlignment="0" applyProtection="0"/>
    <xf numFmtId="0" fontId="26" fillId="12" borderId="98" applyNumberFormat="0" applyAlignment="0" applyProtection="0"/>
    <xf numFmtId="0" fontId="19" fillId="25" borderId="98" applyNumberFormat="0" applyAlignment="0" applyProtection="0"/>
    <xf numFmtId="0" fontId="19" fillId="25" borderId="98" applyNumberFormat="0" applyAlignment="0" applyProtection="0"/>
    <xf numFmtId="0" fontId="26" fillId="12" borderId="98" applyNumberFormat="0" applyAlignment="0" applyProtection="0"/>
    <xf numFmtId="0" fontId="19" fillId="25" borderId="98"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26" fillId="12" borderId="98" applyNumberFormat="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19" fillId="25" borderId="98" applyNumberFormat="0" applyAlignment="0" applyProtection="0"/>
    <xf numFmtId="0" fontId="19" fillId="25" borderId="98" applyNumberFormat="0" applyAlignment="0" applyProtection="0"/>
    <xf numFmtId="0" fontId="26" fillId="12" borderId="98" applyNumberFormat="0" applyAlignment="0" applyProtection="0"/>
    <xf numFmtId="0" fontId="19" fillId="25" borderId="98" applyNumberFormat="0" applyAlignment="0" applyProtection="0"/>
    <xf numFmtId="0" fontId="26" fillId="12" borderId="98"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26" fillId="12" borderId="98"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29" fillId="25" borderId="96" applyNumberFormat="0" applyAlignment="0" applyProtection="0"/>
    <xf numFmtId="0" fontId="14" fillId="28" borderId="95" applyNumberFormat="0" applyFont="0" applyAlignment="0" applyProtection="0"/>
    <xf numFmtId="0" fontId="19" fillId="25" borderId="98"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26" fillId="12" borderId="98" applyNumberFormat="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31" fillId="0" borderId="97" applyNumberFormat="0" applyFill="0" applyAlignment="0" applyProtection="0"/>
    <xf numFmtId="0" fontId="19" fillId="25" borderId="98" applyNumberFormat="0" applyAlignment="0" applyProtection="0"/>
    <xf numFmtId="0" fontId="19" fillId="25" borderId="98" applyNumberFormat="0" applyAlignment="0" applyProtection="0"/>
    <xf numFmtId="0" fontId="14" fillId="28" borderId="95" applyNumberFormat="0" applyFont="0" applyAlignment="0" applyProtection="0"/>
    <xf numFmtId="0" fontId="26" fillId="12" borderId="98" applyNumberFormat="0" applyAlignment="0" applyProtection="0"/>
    <xf numFmtId="0" fontId="29" fillId="25" borderId="96"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26" fillId="12" borderId="98" applyNumberFormat="0" applyAlignment="0" applyProtection="0"/>
    <xf numFmtId="0" fontId="14" fillId="28" borderId="95" applyNumberFormat="0" applyFont="0" applyAlignment="0" applyProtection="0"/>
    <xf numFmtId="0" fontId="14" fillId="28" borderId="95" applyNumberFormat="0" applyFont="0" applyAlignment="0" applyProtection="0"/>
    <xf numFmtId="0" fontId="34" fillId="0" borderId="0"/>
    <xf numFmtId="0" fontId="14" fillId="28" borderId="108" applyNumberFormat="0" applyFont="0" applyAlignment="0" applyProtection="0"/>
    <xf numFmtId="0" fontId="26" fillId="12" borderId="114" applyNumberFormat="0" applyAlignment="0" applyProtection="0"/>
    <xf numFmtId="0" fontId="29" fillId="25" borderId="109" applyNumberFormat="0" applyAlignment="0" applyProtection="0"/>
    <xf numFmtId="0" fontId="14" fillId="28" borderId="104" applyNumberFormat="0" applyFont="0" applyAlignment="0" applyProtection="0"/>
    <xf numFmtId="0" fontId="14" fillId="28" borderId="108" applyNumberFormat="0" applyFont="0" applyAlignment="0" applyProtection="0"/>
    <xf numFmtId="0" fontId="29" fillId="25" borderId="116" applyNumberFormat="0" applyAlignment="0" applyProtection="0"/>
    <xf numFmtId="0" fontId="19" fillId="25" borderId="107" applyNumberFormat="0" applyAlignment="0" applyProtection="0"/>
    <xf numFmtId="0" fontId="14" fillId="28" borderId="115" applyNumberFormat="0" applyFont="0" applyAlignment="0" applyProtection="0"/>
    <xf numFmtId="0" fontId="19" fillId="25" borderId="107" applyNumberFormat="0" applyAlignment="0" applyProtection="0"/>
    <xf numFmtId="0" fontId="19" fillId="25" borderId="118" applyNumberFormat="0" applyAlignment="0" applyProtection="0"/>
    <xf numFmtId="0" fontId="31" fillId="0" borderId="117" applyNumberFormat="0" applyFill="0" applyAlignment="0" applyProtection="0"/>
    <xf numFmtId="0" fontId="14" fillId="28" borderId="108" applyNumberFormat="0" applyFont="0" applyAlignment="0" applyProtection="0"/>
    <xf numFmtId="0" fontId="14" fillId="28" borderId="111" applyNumberFormat="0" applyFont="0" applyAlignment="0" applyProtection="0"/>
    <xf numFmtId="0" fontId="14" fillId="28" borderId="104" applyNumberFormat="0" applyFont="0" applyAlignment="0" applyProtection="0"/>
    <xf numFmtId="0" fontId="14" fillId="28" borderId="104" applyNumberFormat="0" applyFont="0" applyAlignment="0" applyProtection="0"/>
    <xf numFmtId="0" fontId="14" fillId="28" borderId="108" applyNumberFormat="0" applyFont="0" applyAlignment="0" applyProtection="0"/>
    <xf numFmtId="0" fontId="14" fillId="28" borderId="115" applyNumberFormat="0" applyFont="0" applyAlignment="0" applyProtection="0"/>
    <xf numFmtId="0" fontId="31" fillId="0" borderId="110" applyNumberFormat="0" applyFill="0" applyAlignment="0" applyProtection="0"/>
    <xf numFmtId="0" fontId="14" fillId="28" borderId="108" applyNumberFormat="0" applyFont="0" applyAlignment="0" applyProtection="0"/>
    <xf numFmtId="0" fontId="14" fillId="28" borderId="104" applyNumberFormat="0" applyFont="0" applyAlignment="0" applyProtection="0"/>
    <xf numFmtId="0" fontId="26" fillId="12" borderId="114" applyNumberFormat="0" applyAlignment="0" applyProtection="0"/>
    <xf numFmtId="0" fontId="26" fillId="12" borderId="107" applyNumberFormat="0" applyAlignment="0" applyProtection="0"/>
    <xf numFmtId="0" fontId="31" fillId="0" borderId="110" applyNumberFormat="0" applyFill="0" applyAlignment="0" applyProtection="0"/>
    <xf numFmtId="0" fontId="31" fillId="0" borderId="113" applyNumberFormat="0" applyFill="0" applyAlignment="0" applyProtection="0"/>
    <xf numFmtId="0" fontId="19" fillId="25" borderId="99" applyNumberFormat="0" applyAlignment="0" applyProtection="0"/>
    <xf numFmtId="0" fontId="14" fillId="28" borderId="104" applyNumberFormat="0" applyFont="0" applyAlignment="0" applyProtection="0"/>
    <xf numFmtId="0" fontId="14" fillId="28" borderId="123" applyNumberFormat="0" applyFont="0" applyAlignment="0" applyProtection="0"/>
    <xf numFmtId="0" fontId="14" fillId="28" borderId="111" applyNumberFormat="0" applyFont="0" applyAlignment="0" applyProtection="0"/>
    <xf numFmtId="0" fontId="26" fillId="12" borderId="107" applyNumberFormat="0" applyAlignment="0" applyProtection="0"/>
    <xf numFmtId="0" fontId="29" fillId="25" borderId="109" applyNumberFormat="0" applyAlignment="0" applyProtection="0"/>
    <xf numFmtId="0" fontId="19" fillId="25" borderId="107" applyNumberFormat="0" applyAlignment="0" applyProtection="0"/>
    <xf numFmtId="0" fontId="14" fillId="28" borderId="108" applyNumberFormat="0" applyFont="0" applyAlignment="0" applyProtection="0"/>
    <xf numFmtId="0" fontId="26" fillId="12" borderId="99" applyNumberFormat="0" applyAlignment="0" applyProtection="0"/>
    <xf numFmtId="0" fontId="26" fillId="12" borderId="107" applyNumberFormat="0" applyAlignment="0" applyProtection="0"/>
    <xf numFmtId="0" fontId="26" fillId="12" borderId="107" applyNumberFormat="0" applyAlignment="0" applyProtection="0"/>
    <xf numFmtId="0" fontId="14" fillId="28" borderId="108" applyNumberFormat="0" applyFont="0" applyAlignment="0" applyProtection="0"/>
    <xf numFmtId="0" fontId="14" fillId="28" borderId="104"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14" fillId="28" borderId="108" applyNumberFormat="0" applyFont="0" applyAlignment="0" applyProtection="0"/>
    <xf numFmtId="0" fontId="31" fillId="0" borderId="102" applyNumberFormat="0" applyFill="0" applyAlignment="0" applyProtection="0"/>
    <xf numFmtId="0" fontId="14" fillId="28" borderId="104" applyNumberFormat="0" applyFont="0" applyAlignment="0" applyProtection="0"/>
    <xf numFmtId="0" fontId="29" fillId="25" borderId="109" applyNumberFormat="0" applyAlignment="0" applyProtection="0"/>
    <xf numFmtId="0" fontId="31" fillId="0" borderId="110" applyNumberFormat="0" applyFill="0" applyAlignment="0" applyProtection="0"/>
    <xf numFmtId="0" fontId="31" fillId="0" borderId="117" applyNumberFormat="0" applyFill="0" applyAlignment="0" applyProtection="0"/>
    <xf numFmtId="0" fontId="14" fillId="28" borderId="100" applyNumberFormat="0" applyFont="0" applyAlignment="0" applyProtection="0"/>
    <xf numFmtId="0" fontId="14" fillId="28" borderId="104" applyNumberFormat="0" applyFont="0" applyAlignment="0" applyProtection="0"/>
    <xf numFmtId="0" fontId="31" fillId="0" borderId="102" applyNumberFormat="0" applyFill="0" applyAlignment="0" applyProtection="0"/>
    <xf numFmtId="0" fontId="29" fillId="25" borderId="101" applyNumberFormat="0" applyAlignment="0" applyProtection="0"/>
    <xf numFmtId="0" fontId="14" fillId="28" borderId="100" applyNumberFormat="0" applyFont="0" applyAlignment="0" applyProtection="0"/>
    <xf numFmtId="0" fontId="26" fillId="12" borderId="99" applyNumberFormat="0" applyAlignment="0" applyProtection="0"/>
    <xf numFmtId="0" fontId="19" fillId="25" borderId="99" applyNumberFormat="0" applyAlignment="0" applyProtection="0"/>
    <xf numFmtId="0" fontId="19" fillId="25" borderId="99" applyNumberFormat="0" applyAlignment="0" applyProtection="0"/>
    <xf numFmtId="0" fontId="26" fillId="12" borderId="99"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31" fillId="0" borderId="102" applyNumberFormat="0" applyFill="0" applyAlignment="0" applyProtection="0"/>
    <xf numFmtId="0" fontId="14" fillId="28" borderId="100" applyNumberFormat="0" applyFont="0" applyAlignment="0" applyProtection="0"/>
    <xf numFmtId="0" fontId="19" fillId="25" borderId="99" applyNumberFormat="0" applyAlignment="0" applyProtection="0"/>
    <xf numFmtId="0" fontId="29" fillId="25" borderId="112" applyNumberFormat="0" applyAlignment="0" applyProtection="0"/>
    <xf numFmtId="0" fontId="26" fillId="12" borderId="107" applyNumberFormat="0" applyAlignment="0" applyProtection="0"/>
    <xf numFmtId="0" fontId="14" fillId="28" borderId="100" applyNumberFormat="0" applyFont="0" applyAlignment="0" applyProtection="0"/>
    <xf numFmtId="0" fontId="26" fillId="12" borderId="99" applyNumberFormat="0" applyAlignment="0" applyProtection="0"/>
    <xf numFmtId="0" fontId="29" fillId="25" borderId="101" applyNumberFormat="0" applyAlignment="0" applyProtection="0"/>
    <xf numFmtId="0" fontId="26" fillId="12" borderId="99" applyNumberFormat="0" applyAlignment="0" applyProtection="0"/>
    <xf numFmtId="0" fontId="19" fillId="25" borderId="99" applyNumberFormat="0" applyAlignment="0" applyProtection="0"/>
    <xf numFmtId="0" fontId="19" fillId="25" borderId="99" applyNumberFormat="0" applyAlignment="0" applyProtection="0"/>
    <xf numFmtId="0" fontId="26" fillId="12" borderId="99" applyNumberFormat="0" applyAlignment="0" applyProtection="0"/>
    <xf numFmtId="0" fontId="19" fillId="25" borderId="99"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6" fillId="12" borderId="99" applyNumberFormat="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14" fillId="28" borderId="143" applyNumberFormat="0" applyFont="0" applyAlignment="0" applyProtection="0"/>
    <xf numFmtId="0" fontId="14" fillId="28" borderId="100" applyNumberFormat="0" applyFont="0" applyAlignment="0" applyProtection="0"/>
    <xf numFmtId="0" fontId="26" fillId="12" borderId="118" applyNumberFormat="0" applyAlignment="0" applyProtection="0"/>
    <xf numFmtId="0" fontId="29" fillId="25" borderId="101"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19" fillId="25" borderId="99" applyNumberFormat="0" applyAlignment="0" applyProtection="0"/>
    <xf numFmtId="0" fontId="19" fillId="25" borderId="99" applyNumberFormat="0" applyAlignment="0" applyProtection="0"/>
    <xf numFmtId="0" fontId="26" fillId="12" borderId="99" applyNumberFormat="0" applyAlignment="0" applyProtection="0"/>
    <xf numFmtId="0" fontId="19" fillId="25" borderId="99" applyNumberFormat="0" applyAlignment="0" applyProtection="0"/>
    <xf numFmtId="0" fontId="26" fillId="12" borderId="99"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26" fillId="12" borderId="99"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29" fillId="25" borderId="101" applyNumberFormat="0" applyAlignment="0" applyProtection="0"/>
    <xf numFmtId="0" fontId="14" fillId="28" borderId="104" applyNumberFormat="0" applyFont="0" applyAlignment="0" applyProtection="0"/>
    <xf numFmtId="0" fontId="14" fillId="28" borderId="100" applyNumberFormat="0" applyFont="0" applyAlignment="0" applyProtection="0"/>
    <xf numFmtId="0" fontId="14" fillId="28" borderId="108" applyNumberFormat="0" applyFont="0" applyAlignment="0" applyProtection="0"/>
    <xf numFmtId="0" fontId="19" fillId="25" borderId="99"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6" fillId="12" borderId="99" applyNumberFormat="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9" fillId="25" borderId="109" applyNumberFormat="0" applyAlignment="0" applyProtection="0"/>
    <xf numFmtId="0" fontId="14" fillId="28" borderId="100" applyNumberFormat="0" applyFont="0" applyAlignment="0" applyProtection="0"/>
    <xf numFmtId="0" fontId="29" fillId="25" borderId="133" applyNumberFormat="0" applyAlignment="0" applyProtection="0"/>
    <xf numFmtId="0" fontId="31" fillId="0" borderId="102" applyNumberFormat="0" applyFill="0" applyAlignment="0" applyProtection="0"/>
    <xf numFmtId="0" fontId="19" fillId="25" borderId="99" applyNumberFormat="0" applyAlignment="0" applyProtection="0"/>
    <xf numFmtId="0" fontId="19" fillId="25" borderId="99" applyNumberFormat="0" applyAlignment="0" applyProtection="0"/>
    <xf numFmtId="0" fontId="14" fillId="28" borderId="100" applyNumberFormat="0" applyFont="0" applyAlignment="0" applyProtection="0"/>
    <xf numFmtId="0" fontId="26" fillId="12" borderId="99" applyNumberFormat="0" applyAlignment="0" applyProtection="0"/>
    <xf numFmtId="0" fontId="29" fillId="25" borderId="101"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6" fillId="12" borderId="99" applyNumberFormat="0" applyAlignment="0" applyProtection="0"/>
    <xf numFmtId="0" fontId="29" fillId="25" borderId="109" applyNumberFormat="0" applyAlignment="0" applyProtection="0"/>
    <xf numFmtId="0" fontId="14" fillId="28" borderId="100" applyNumberFormat="0" applyFont="0" applyAlignment="0" applyProtection="0"/>
    <xf numFmtId="0" fontId="14" fillId="28" borderId="108" applyNumberFormat="0" applyFont="0" applyAlignment="0" applyProtection="0"/>
    <xf numFmtId="0" fontId="14" fillId="28" borderId="100" applyNumberFormat="0" applyFont="0" applyAlignment="0" applyProtection="0"/>
    <xf numFmtId="0" fontId="14" fillId="28" borderId="104" applyNumberFormat="0" applyFont="0" applyAlignment="0" applyProtection="0"/>
    <xf numFmtId="0" fontId="26" fillId="12" borderId="103" applyNumberFormat="0" applyAlignment="0" applyProtection="0"/>
    <xf numFmtId="0" fontId="14" fillId="28" borderId="132" applyNumberFormat="0" applyFont="0" applyAlignment="0" applyProtection="0"/>
    <xf numFmtId="0" fontId="14" fillId="28" borderId="108" applyNumberFormat="0" applyFont="0" applyAlignment="0" applyProtection="0"/>
    <xf numFmtId="0" fontId="14" fillId="28" borderId="111" applyNumberFormat="0" applyFont="0" applyAlignment="0" applyProtection="0"/>
    <xf numFmtId="0" fontId="14" fillId="28" borderId="115" applyNumberFormat="0" applyFont="0" applyAlignment="0" applyProtection="0"/>
    <xf numFmtId="0" fontId="29" fillId="25" borderId="109" applyNumberFormat="0" applyAlignment="0" applyProtection="0"/>
    <xf numFmtId="0" fontId="14" fillId="28" borderId="104" applyNumberFormat="0" applyFont="0" applyAlignment="0" applyProtection="0"/>
    <xf numFmtId="0" fontId="19" fillId="25" borderId="114" applyNumberFormat="0" applyAlignment="0" applyProtection="0"/>
    <xf numFmtId="0" fontId="14" fillId="28" borderId="104" applyNumberFormat="0" applyFont="0" applyAlignment="0" applyProtection="0"/>
    <xf numFmtId="0" fontId="14" fillId="28" borderId="104" applyNumberFormat="0" applyFont="0" applyAlignment="0" applyProtection="0"/>
    <xf numFmtId="0" fontId="14" fillId="28" borderId="104" applyNumberFormat="0" applyFont="0" applyAlignment="0" applyProtection="0"/>
    <xf numFmtId="0" fontId="29" fillId="25" borderId="105" applyNumberFormat="0" applyAlignment="0" applyProtection="0"/>
    <xf numFmtId="0" fontId="31" fillId="0" borderId="110" applyNumberFormat="0" applyFill="0" applyAlignment="0" applyProtection="0"/>
    <xf numFmtId="0" fontId="31" fillId="0" borderId="113" applyNumberFormat="0" applyFill="0" applyAlignment="0" applyProtection="0"/>
    <xf numFmtId="0" fontId="14" fillId="28" borderId="108" applyNumberFormat="0" applyFont="0" applyAlignment="0" applyProtection="0"/>
    <xf numFmtId="0" fontId="14" fillId="28" borderId="108" applyNumberFormat="0" applyFont="0" applyAlignment="0" applyProtection="0"/>
    <xf numFmtId="0" fontId="19" fillId="25" borderId="107" applyNumberFormat="0" applyAlignment="0" applyProtection="0"/>
    <xf numFmtId="0" fontId="29" fillId="25" borderId="109" applyNumberFormat="0" applyAlignment="0" applyProtection="0"/>
    <xf numFmtId="0" fontId="14" fillId="28" borderId="108" applyNumberFormat="0" applyFont="0" applyAlignment="0" applyProtection="0"/>
    <xf numFmtId="0" fontId="31" fillId="0" borderId="110" applyNumberFormat="0" applyFill="0" applyAlignment="0" applyProtection="0"/>
    <xf numFmtId="0" fontId="19" fillId="25" borderId="114" applyNumberFormat="0" applyAlignment="0" applyProtection="0"/>
    <xf numFmtId="0" fontId="29" fillId="25" borderId="109" applyNumberFormat="0" applyAlignment="0" applyProtection="0"/>
    <xf numFmtId="0" fontId="14" fillId="28" borderId="111" applyNumberFormat="0" applyFont="0" applyAlignment="0" applyProtection="0"/>
    <xf numFmtId="0" fontId="14" fillId="28" borderId="108" applyNumberFormat="0" applyFont="0" applyAlignment="0" applyProtection="0"/>
    <xf numFmtId="0" fontId="14" fillId="28" borderId="108" applyNumberFormat="0" applyFont="0" applyAlignment="0" applyProtection="0"/>
    <xf numFmtId="0" fontId="14" fillId="28" borderId="104" applyNumberFormat="0" applyFont="0" applyAlignment="0" applyProtection="0"/>
    <xf numFmtId="0" fontId="19" fillId="25" borderId="107" applyNumberFormat="0" applyAlignment="0" applyProtection="0"/>
    <xf numFmtId="0" fontId="14" fillId="28" borderId="104" applyNumberFormat="0" applyFont="0" applyAlignment="0" applyProtection="0"/>
    <xf numFmtId="0" fontId="31" fillId="0" borderId="110" applyNumberFormat="0" applyFill="0" applyAlignment="0" applyProtection="0"/>
    <xf numFmtId="0" fontId="19" fillId="25" borderId="107" applyNumberFormat="0" applyAlignment="0" applyProtection="0"/>
    <xf numFmtId="0" fontId="14" fillId="28" borderId="115" applyNumberFormat="0" applyFont="0" applyAlignment="0" applyProtection="0"/>
    <xf numFmtId="0" fontId="31" fillId="0" borderId="110" applyNumberFormat="0" applyFill="0" applyAlignment="0" applyProtection="0"/>
    <xf numFmtId="0" fontId="26" fillId="12" borderId="118" applyNumberFormat="0" applyAlignment="0" applyProtection="0"/>
    <xf numFmtId="0" fontId="19" fillId="25" borderId="118" applyNumberFormat="0" applyAlignment="0" applyProtection="0"/>
    <xf numFmtId="0" fontId="14" fillId="28" borderId="115" applyNumberFormat="0" applyFont="0" applyAlignment="0" applyProtection="0"/>
    <xf numFmtId="0" fontId="29" fillId="25" borderId="109" applyNumberFormat="0" applyAlignment="0" applyProtection="0"/>
    <xf numFmtId="0" fontId="14" fillId="28" borderId="104" applyNumberFormat="0" applyFont="0" applyAlignment="0" applyProtection="0"/>
    <xf numFmtId="0" fontId="26" fillId="12" borderId="107" applyNumberFormat="0" applyAlignment="0" applyProtection="0"/>
    <xf numFmtId="0" fontId="19" fillId="25" borderId="107" applyNumberFormat="0" applyAlignment="0" applyProtection="0"/>
    <xf numFmtId="0" fontId="14" fillId="28" borderId="115" applyNumberFormat="0" applyFont="0" applyAlignment="0" applyProtection="0"/>
    <xf numFmtId="0" fontId="19" fillId="25" borderId="107" applyNumberFormat="0" applyAlignment="0" applyProtection="0"/>
    <xf numFmtId="0" fontId="14" fillId="28" borderId="108" applyNumberFormat="0" applyFont="0" applyAlignment="0" applyProtection="0"/>
    <xf numFmtId="0" fontId="14" fillId="28" borderId="120" applyNumberFormat="0" applyFont="0" applyAlignment="0" applyProtection="0"/>
    <xf numFmtId="0" fontId="26" fillId="12" borderId="107" applyNumberFormat="0" applyAlignment="0" applyProtection="0"/>
    <xf numFmtId="0" fontId="19" fillId="25" borderId="119" applyNumberFormat="0" applyAlignment="0" applyProtection="0"/>
    <xf numFmtId="0" fontId="14" fillId="28" borderId="104" applyNumberFormat="0" applyFont="0" applyAlignment="0" applyProtection="0"/>
    <xf numFmtId="0" fontId="14" fillId="28" borderId="104" applyNumberFormat="0" applyFont="0" applyAlignment="0" applyProtection="0"/>
    <xf numFmtId="0" fontId="31" fillId="0" borderId="110" applyNumberFormat="0" applyFill="0" applyAlignment="0" applyProtection="0"/>
    <xf numFmtId="0" fontId="14" fillId="28" borderId="115" applyNumberFormat="0" applyFont="0" applyAlignment="0" applyProtection="0"/>
    <xf numFmtId="0" fontId="19" fillId="25" borderId="118" applyNumberFormat="0" applyAlignment="0" applyProtection="0"/>
    <xf numFmtId="0" fontId="14" fillId="28" borderId="104" applyNumberFormat="0" applyFont="0" applyAlignment="0" applyProtection="0"/>
    <xf numFmtId="0" fontId="14" fillId="28" borderId="104" applyNumberFormat="0" applyFont="0" applyAlignment="0" applyProtection="0"/>
    <xf numFmtId="0" fontId="31" fillId="0" borderId="117" applyNumberFormat="0" applyFill="0" applyAlignment="0" applyProtection="0"/>
    <xf numFmtId="0" fontId="14" fillId="28" borderId="104" applyNumberFormat="0" applyFont="0" applyAlignment="0" applyProtection="0"/>
    <xf numFmtId="0" fontId="29" fillId="25" borderId="109" applyNumberFormat="0" applyAlignment="0" applyProtection="0"/>
    <xf numFmtId="0" fontId="29" fillId="25" borderId="109" applyNumberFormat="0" applyAlignment="0" applyProtection="0"/>
    <xf numFmtId="0" fontId="14" fillId="28" borderId="108" applyNumberFormat="0" applyFont="0" applyAlignment="0" applyProtection="0"/>
    <xf numFmtId="0" fontId="19" fillId="25" borderId="118" applyNumberFormat="0" applyAlignment="0" applyProtection="0"/>
    <xf numFmtId="0" fontId="19" fillId="25" borderId="119" applyNumberFormat="0" applyAlignment="0" applyProtection="0"/>
    <xf numFmtId="0" fontId="19" fillId="25" borderId="107" applyNumberFormat="0" applyAlignment="0" applyProtection="0"/>
    <xf numFmtId="0" fontId="26" fillId="12" borderId="107" applyNumberFormat="0" applyAlignment="0" applyProtection="0"/>
    <xf numFmtId="0" fontId="14" fillId="28" borderId="104" applyNumberFormat="0" applyFont="0" applyAlignment="0" applyProtection="0"/>
    <xf numFmtId="0" fontId="31" fillId="0" borderId="122" applyNumberFormat="0" applyFill="0" applyAlignment="0" applyProtection="0"/>
    <xf numFmtId="0" fontId="31" fillId="0" borderId="117" applyNumberFormat="0" applyFill="0" applyAlignment="0" applyProtection="0"/>
    <xf numFmtId="0" fontId="19" fillId="25" borderId="103" applyNumberFormat="0" applyAlignment="0" applyProtection="0"/>
    <xf numFmtId="0" fontId="14" fillId="28" borderId="104" applyNumberFormat="0" applyFont="0" applyAlignment="0" applyProtection="0"/>
    <xf numFmtId="0" fontId="29" fillId="25" borderId="109" applyNumberFormat="0" applyAlignment="0" applyProtection="0"/>
    <xf numFmtId="0" fontId="14" fillId="28" borderId="108" applyNumberFormat="0" applyFont="0" applyAlignment="0" applyProtection="0"/>
    <xf numFmtId="0" fontId="31" fillId="0" borderId="110" applyNumberFormat="0" applyFill="0" applyAlignment="0" applyProtection="0"/>
    <xf numFmtId="0" fontId="14" fillId="28" borderId="115" applyNumberFormat="0" applyFont="0" applyAlignment="0" applyProtection="0"/>
    <xf numFmtId="0" fontId="14" fillId="28" borderId="108" applyNumberFormat="0" applyFont="0" applyAlignment="0" applyProtection="0"/>
    <xf numFmtId="0" fontId="14" fillId="28" borderId="104" applyNumberFormat="0" applyFont="0" applyAlignment="0" applyProtection="0"/>
    <xf numFmtId="0" fontId="26" fillId="12" borderId="107" applyNumberFormat="0" applyAlignment="0" applyProtection="0"/>
    <xf numFmtId="0" fontId="26" fillId="12" borderId="107" applyNumberFormat="0" applyAlignment="0" applyProtection="0"/>
    <xf numFmtId="0" fontId="14" fillId="28" borderId="104" applyNumberFormat="0" applyFont="0" applyAlignment="0" applyProtection="0"/>
    <xf numFmtId="0" fontId="14" fillId="28" borderId="120" applyNumberFormat="0" applyFont="0" applyAlignment="0" applyProtection="0"/>
    <xf numFmtId="0" fontId="19" fillId="25" borderId="107" applyNumberFormat="0" applyAlignment="0" applyProtection="0"/>
    <xf numFmtId="0" fontId="31" fillId="0" borderId="110" applyNumberFormat="0" applyFill="0" applyAlignment="0" applyProtection="0"/>
    <xf numFmtId="0" fontId="19" fillId="25" borderId="107" applyNumberFormat="0" applyAlignment="0" applyProtection="0"/>
    <xf numFmtId="0" fontId="26" fillId="12" borderId="107" applyNumberFormat="0" applyAlignment="0" applyProtection="0"/>
    <xf numFmtId="0" fontId="14" fillId="28" borderId="115" applyNumberFormat="0" applyFont="0" applyAlignment="0" applyProtection="0"/>
    <xf numFmtId="0" fontId="31" fillId="0" borderId="110" applyNumberFormat="0" applyFill="0" applyAlignment="0" applyProtection="0"/>
    <xf numFmtId="0" fontId="31" fillId="0" borderId="106" applyNumberFormat="0" applyFill="0" applyAlignment="0" applyProtection="0"/>
    <xf numFmtId="0" fontId="31" fillId="0" borderId="110" applyNumberFormat="0" applyFill="0" applyAlignment="0" applyProtection="0"/>
    <xf numFmtId="0" fontId="29" fillId="25" borderId="116" applyNumberFormat="0" applyAlignment="0" applyProtection="0"/>
    <xf numFmtId="0" fontId="29" fillId="25" borderId="112" applyNumberFormat="0" applyAlignment="0" applyProtection="0"/>
    <xf numFmtId="0" fontId="14" fillId="28" borderId="108" applyNumberFormat="0" applyFont="0" applyAlignment="0" applyProtection="0"/>
    <xf numFmtId="0" fontId="14" fillId="28" borderId="104" applyNumberFormat="0" applyFont="0" applyAlignment="0" applyProtection="0"/>
    <xf numFmtId="0" fontId="14" fillId="28" borderId="108" applyNumberFormat="0" applyFont="0" applyAlignment="0" applyProtection="0"/>
    <xf numFmtId="0" fontId="14" fillId="28" borderId="104" applyNumberFormat="0" applyFont="0" applyAlignment="0" applyProtection="0"/>
    <xf numFmtId="0" fontId="29" fillId="25" borderId="116" applyNumberFormat="0" applyAlignment="0" applyProtection="0"/>
    <xf numFmtId="0" fontId="29" fillId="25" borderId="116" applyNumberFormat="0" applyAlignment="0" applyProtection="0"/>
    <xf numFmtId="0" fontId="14" fillId="28" borderId="115" applyNumberFormat="0" applyFont="0" applyAlignment="0" applyProtection="0"/>
    <xf numFmtId="0" fontId="31" fillId="0" borderId="113" applyNumberFormat="0" applyFill="0" applyAlignment="0" applyProtection="0"/>
    <xf numFmtId="0" fontId="31" fillId="0" borderId="110" applyNumberFormat="0" applyFill="0" applyAlignment="0" applyProtection="0"/>
    <xf numFmtId="0" fontId="29" fillId="25" borderId="144" applyNumberFormat="0" applyAlignment="0" applyProtection="0"/>
    <xf numFmtId="0" fontId="31" fillId="0" borderId="110" applyNumberFormat="0" applyFill="0" applyAlignment="0" applyProtection="0"/>
    <xf numFmtId="0" fontId="14" fillId="28" borderId="128" applyNumberFormat="0" applyFont="0" applyAlignment="0" applyProtection="0"/>
    <xf numFmtId="0" fontId="26" fillId="12" borderId="118" applyNumberFormat="0" applyAlignment="0" applyProtection="0"/>
    <xf numFmtId="0" fontId="26" fillId="12" borderId="107" applyNumberFormat="0" applyAlignment="0" applyProtection="0"/>
    <xf numFmtId="0" fontId="26" fillId="12" borderId="119" applyNumberFormat="0" applyAlignment="0" applyProtection="0"/>
    <xf numFmtId="0" fontId="14" fillId="28" borderId="108" applyNumberFormat="0" applyFont="0" applyAlignment="0" applyProtection="0"/>
    <xf numFmtId="0" fontId="14" fillId="28" borderId="111" applyNumberFormat="0" applyFont="0" applyAlignment="0" applyProtection="0"/>
    <xf numFmtId="0" fontId="14" fillId="28" borderId="108" applyNumberFormat="0" applyFont="0" applyAlignment="0" applyProtection="0"/>
    <xf numFmtId="0" fontId="29" fillId="25" borderId="109" applyNumberFormat="0" applyAlignment="0" applyProtection="0"/>
    <xf numFmtId="0" fontId="14" fillId="28" borderId="120" applyNumberFormat="0" applyFont="0" applyAlignment="0" applyProtection="0"/>
    <xf numFmtId="0" fontId="29" fillId="25" borderId="109" applyNumberFormat="0" applyAlignment="0" applyProtection="0"/>
    <xf numFmtId="0" fontId="29" fillId="25" borderId="121" applyNumberFormat="0" applyAlignment="0" applyProtection="0"/>
    <xf numFmtId="0" fontId="31" fillId="0" borderId="122" applyNumberFormat="0" applyFill="0" applyAlignment="0" applyProtection="0"/>
    <xf numFmtId="0" fontId="14" fillId="28" borderId="120" applyNumberFormat="0" applyFont="0" applyAlignment="0" applyProtection="0"/>
    <xf numFmtId="0" fontId="29" fillId="25" borderId="112" applyNumberFormat="0" applyAlignment="0" applyProtection="0"/>
    <xf numFmtId="0" fontId="14" fillId="28" borderId="108" applyNumberFormat="0" applyFont="0" applyAlignment="0" applyProtection="0"/>
    <xf numFmtId="0" fontId="19" fillId="25" borderId="107" applyNumberFormat="0" applyAlignment="0" applyProtection="0"/>
    <xf numFmtId="0" fontId="26" fillId="12" borderId="118" applyNumberFormat="0" applyAlignment="0" applyProtection="0"/>
    <xf numFmtId="0" fontId="14" fillId="28" borderId="108" applyNumberFormat="0" applyFont="0" applyAlignment="0" applyProtection="0"/>
    <xf numFmtId="0" fontId="19" fillId="25" borderId="107" applyNumberFormat="0" applyAlignment="0" applyProtection="0"/>
    <xf numFmtId="0" fontId="26" fillId="12" borderId="107" applyNumberFormat="0" applyAlignment="0" applyProtection="0"/>
    <xf numFmtId="0" fontId="26" fillId="12" borderId="118" applyNumberFormat="0" applyAlignment="0" applyProtection="0"/>
    <xf numFmtId="0" fontId="14" fillId="28" borderId="108" applyNumberFormat="0" applyFont="0" applyAlignment="0" applyProtection="0"/>
    <xf numFmtId="0" fontId="14" fillId="28" borderId="120" applyNumberFormat="0" applyFont="0" applyAlignment="0" applyProtection="0"/>
    <xf numFmtId="0" fontId="14" fillId="28" borderId="108" applyNumberFormat="0" applyFont="0" applyAlignment="0" applyProtection="0"/>
    <xf numFmtId="0" fontId="31" fillId="0" borderId="117" applyNumberFormat="0" applyFill="0" applyAlignment="0" applyProtection="0"/>
    <xf numFmtId="0" fontId="14" fillId="28" borderId="111" applyNumberFormat="0" applyFont="0" applyAlignment="0" applyProtection="0"/>
    <xf numFmtId="0" fontId="31" fillId="0" borderId="113" applyNumberFormat="0" applyFill="0" applyAlignment="0" applyProtection="0"/>
    <xf numFmtId="0" fontId="14" fillId="28" borderId="111" applyNumberFormat="0" applyFont="0" applyAlignment="0" applyProtection="0"/>
    <xf numFmtId="0" fontId="19" fillId="25" borderId="114" applyNumberFormat="0" applyAlignment="0" applyProtection="0"/>
    <xf numFmtId="0" fontId="19" fillId="25" borderId="119" applyNumberFormat="0" applyAlignment="0" applyProtection="0"/>
    <xf numFmtId="0" fontId="14" fillId="28" borderId="120" applyNumberFormat="0" applyFont="0" applyAlignment="0" applyProtection="0"/>
    <xf numFmtId="0" fontId="14" fillId="28" borderId="111" applyNumberFormat="0" applyFont="0" applyAlignment="0" applyProtection="0"/>
    <xf numFmtId="0" fontId="26" fillId="12" borderId="114" applyNumberFormat="0" applyAlignment="0" applyProtection="0"/>
    <xf numFmtId="0" fontId="29" fillId="25" borderId="112" applyNumberFormat="0" applyAlignment="0" applyProtection="0"/>
    <xf numFmtId="0" fontId="26" fillId="12" borderId="114" applyNumberFormat="0" applyAlignment="0" applyProtection="0"/>
    <xf numFmtId="0" fontId="19" fillId="25" borderId="114" applyNumberFormat="0" applyAlignment="0" applyProtection="0"/>
    <xf numFmtId="0" fontId="19" fillId="25" borderId="114" applyNumberFormat="0" applyAlignment="0" applyProtection="0"/>
    <xf numFmtId="0" fontId="26" fillId="12" borderId="114" applyNumberFormat="0" applyAlignment="0" applyProtection="0"/>
    <xf numFmtId="0" fontId="19" fillId="25" borderId="114" applyNumberForma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4" applyNumberFormat="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8" applyNumberFormat="0" applyAlignment="0" applyProtection="0"/>
    <xf numFmtId="0" fontId="14" fillId="28" borderId="111" applyNumberFormat="0" applyFont="0" applyAlignment="0" applyProtection="0"/>
    <xf numFmtId="0" fontId="29" fillId="25" borderId="116" applyNumberFormat="0" applyAlignment="0" applyProtection="0"/>
    <xf numFmtId="0" fontId="29" fillId="25" borderId="112"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14" fillId="28" borderId="111" applyNumberFormat="0" applyFont="0" applyAlignment="0" applyProtection="0"/>
    <xf numFmtId="0" fontId="19" fillId="25" borderId="114" applyNumberFormat="0" applyAlignment="0" applyProtection="0"/>
    <xf numFmtId="0" fontId="19" fillId="25" borderId="114" applyNumberFormat="0" applyAlignment="0" applyProtection="0"/>
    <xf numFmtId="0" fontId="26" fillId="12" borderId="114" applyNumberFormat="0" applyAlignment="0" applyProtection="0"/>
    <xf numFmtId="0" fontId="19" fillId="25" borderId="114" applyNumberFormat="0" applyAlignment="0" applyProtection="0"/>
    <xf numFmtId="0" fontId="26" fillId="12" borderId="114"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26" fillId="12" borderId="114"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29" fillId="25" borderId="112" applyNumberFormat="0" applyAlignment="0" applyProtection="0"/>
    <xf numFmtId="0" fontId="14" fillId="28" borderId="111" applyNumberFormat="0" applyFont="0" applyAlignment="0" applyProtection="0"/>
    <xf numFmtId="0" fontId="19" fillId="25" borderId="114" applyNumberForma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4" applyNumberFormat="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14" fillId="28" borderId="120" applyNumberFormat="0" applyFont="0" applyAlignment="0" applyProtection="0"/>
    <xf numFmtId="0" fontId="14" fillId="28" borderId="111" applyNumberFormat="0" applyFont="0" applyAlignment="0" applyProtection="0"/>
    <xf numFmtId="0" fontId="31" fillId="0" borderId="117" applyNumberFormat="0" applyFill="0" applyAlignment="0" applyProtection="0"/>
    <xf numFmtId="0" fontId="31" fillId="0" borderId="113" applyNumberFormat="0" applyFill="0" applyAlignment="0" applyProtection="0"/>
    <xf numFmtId="0" fontId="19" fillId="25" borderId="114" applyNumberFormat="0" applyAlignment="0" applyProtection="0"/>
    <xf numFmtId="0" fontId="19" fillId="25" borderId="114" applyNumberFormat="0" applyAlignment="0" applyProtection="0"/>
    <xf numFmtId="0" fontId="14" fillId="28" borderId="111" applyNumberFormat="0" applyFont="0" applyAlignment="0" applyProtection="0"/>
    <xf numFmtId="0" fontId="26" fillId="12" borderId="114" applyNumberFormat="0" applyAlignment="0" applyProtection="0"/>
    <xf numFmtId="0" fontId="29" fillId="25" borderId="112" applyNumberForma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4" applyNumberFormat="0" applyAlignment="0" applyProtection="0"/>
    <xf numFmtId="0" fontId="31" fillId="0" borderId="122" applyNumberFormat="0" applyFill="0" applyAlignment="0" applyProtection="0"/>
    <xf numFmtId="0" fontId="14" fillId="28" borderId="111" applyNumberFormat="0" applyFont="0" applyAlignment="0" applyProtection="0"/>
    <xf numFmtId="0" fontId="14" fillId="28" borderId="115" applyNumberFormat="0" applyFont="0" applyAlignment="0" applyProtection="0"/>
    <xf numFmtId="0" fontId="14" fillId="28" borderId="111" applyNumberFormat="0" applyFont="0" applyAlignment="0" applyProtection="0"/>
    <xf numFmtId="0" fontId="26" fillId="12" borderId="127" applyNumberFormat="0" applyAlignment="0" applyProtection="0"/>
    <xf numFmtId="0" fontId="14" fillId="28" borderId="115" applyNumberFormat="0" applyFont="0" applyAlignment="0" applyProtection="0"/>
    <xf numFmtId="0" fontId="19" fillId="25" borderId="118" applyNumberFormat="0" applyAlignment="0" applyProtection="0"/>
    <xf numFmtId="0" fontId="19" fillId="25" borderId="118" applyNumberFormat="0" applyAlignment="0" applyProtection="0"/>
    <xf numFmtId="0" fontId="31" fillId="0" borderId="117" applyNumberFormat="0" applyFill="0" applyAlignment="0" applyProtection="0"/>
    <xf numFmtId="0" fontId="26" fillId="12" borderId="119" applyNumberFormat="0" applyAlignment="0" applyProtection="0"/>
    <xf numFmtId="0" fontId="19" fillId="25" borderId="118" applyNumberFormat="0" applyAlignment="0" applyProtection="0"/>
    <xf numFmtId="0" fontId="14" fillId="28" borderId="128" applyNumberFormat="0" applyFont="0" applyAlignment="0" applyProtection="0"/>
    <xf numFmtId="0" fontId="31" fillId="0" borderId="122" applyNumberFormat="0" applyFill="0" applyAlignment="0" applyProtection="0"/>
    <xf numFmtId="0" fontId="29" fillId="25" borderId="116" applyNumberFormat="0" applyAlignment="0" applyProtection="0"/>
    <xf numFmtId="0" fontId="19" fillId="25" borderId="127" applyNumberFormat="0" applyAlignment="0" applyProtection="0"/>
    <xf numFmtId="0" fontId="19" fillId="25" borderId="119" applyNumberFormat="0" applyAlignment="0" applyProtection="0"/>
    <xf numFmtId="0" fontId="14" fillId="28" borderId="115" applyNumberFormat="0" applyFont="0" applyAlignment="0" applyProtection="0"/>
    <xf numFmtId="0" fontId="14" fillId="28" borderId="143" applyNumberFormat="0" applyFont="0" applyAlignment="0" applyProtection="0"/>
    <xf numFmtId="0" fontId="14" fillId="28" borderId="132" applyNumberFormat="0" applyFont="0" applyAlignment="0" applyProtection="0"/>
    <xf numFmtId="0" fontId="19" fillId="25" borderId="119" applyNumberFormat="0" applyAlignment="0" applyProtection="0"/>
    <xf numFmtId="0" fontId="26" fillId="12" borderId="118" applyNumberFormat="0" applyAlignment="0" applyProtection="0"/>
    <xf numFmtId="0" fontId="29" fillId="25" borderId="116" applyNumberFormat="0" applyAlignment="0" applyProtection="0"/>
    <xf numFmtId="0" fontId="29" fillId="25" borderId="116" applyNumberFormat="0" applyAlignment="0" applyProtection="0"/>
    <xf numFmtId="0" fontId="26" fillId="12" borderId="118" applyNumberFormat="0" applyAlignment="0" applyProtection="0"/>
    <xf numFmtId="0" fontId="31" fillId="0" borderId="122" applyNumberFormat="0" applyFill="0" applyAlignment="0" applyProtection="0"/>
    <xf numFmtId="0" fontId="31" fillId="0" borderId="122" applyNumberFormat="0" applyFill="0" applyAlignment="0" applyProtection="0"/>
    <xf numFmtId="0" fontId="26" fillId="12" borderId="127" applyNumberFormat="0" applyAlignment="0" applyProtection="0"/>
    <xf numFmtId="0" fontId="14" fillId="28" borderId="115" applyNumberFormat="0" applyFont="0" applyAlignment="0" applyProtection="0"/>
    <xf numFmtId="0" fontId="14" fillId="28" borderId="115" applyNumberFormat="0" applyFont="0" applyAlignment="0" applyProtection="0"/>
    <xf numFmtId="0" fontId="14" fillId="28" borderId="120" applyNumberFormat="0" applyFont="0" applyAlignment="0" applyProtection="0"/>
    <xf numFmtId="0" fontId="19" fillId="25" borderId="118" applyNumberFormat="0" applyAlignment="0" applyProtection="0"/>
    <xf numFmtId="0" fontId="14" fillId="28" borderId="120" applyNumberFormat="0" applyFont="0" applyAlignment="0" applyProtection="0"/>
    <xf numFmtId="0" fontId="31" fillId="0" borderId="117" applyNumberFormat="0" applyFill="0" applyAlignment="0" applyProtection="0"/>
    <xf numFmtId="0" fontId="29" fillId="25" borderId="116" applyNumberFormat="0" applyAlignment="0" applyProtection="0"/>
    <xf numFmtId="0" fontId="31" fillId="0" borderId="117" applyNumberFormat="0" applyFill="0" applyAlignment="0" applyProtection="0"/>
    <xf numFmtId="0" fontId="14" fillId="28" borderId="115" applyNumberFormat="0" applyFont="0" applyAlignment="0" applyProtection="0"/>
    <xf numFmtId="0" fontId="14" fillId="28" borderId="120" applyNumberFormat="0" applyFont="0" applyAlignment="0" applyProtection="0"/>
    <xf numFmtId="0" fontId="19" fillId="25" borderId="119" applyNumberFormat="0" applyAlignment="0" applyProtection="0"/>
    <xf numFmtId="0" fontId="19" fillId="25" borderId="118" applyNumberFormat="0" applyAlignment="0" applyProtection="0"/>
    <xf numFmtId="0" fontId="31" fillId="0" borderId="122" applyNumberFormat="0" applyFill="0" applyAlignment="0" applyProtection="0"/>
    <xf numFmtId="0" fontId="31" fillId="0" borderId="117" applyNumberFormat="0" applyFill="0" applyAlignment="0" applyProtection="0"/>
    <xf numFmtId="0" fontId="29" fillId="25" borderId="116" applyNumberFormat="0" applyAlignment="0" applyProtection="0"/>
    <xf numFmtId="0" fontId="14" fillId="28" borderId="115" applyNumberFormat="0" applyFont="0" applyAlignment="0" applyProtection="0"/>
    <xf numFmtId="0" fontId="29" fillId="25" borderId="121" applyNumberFormat="0" applyAlignment="0" applyProtection="0"/>
    <xf numFmtId="0" fontId="14" fillId="28" borderId="115" applyNumberFormat="0" applyFont="0" applyAlignment="0" applyProtection="0"/>
    <xf numFmtId="0" fontId="19" fillId="25" borderId="118" applyNumberFormat="0" applyAlignment="0" applyProtection="0"/>
    <xf numFmtId="0" fontId="29" fillId="25" borderId="116" applyNumberFormat="0" applyAlignment="0" applyProtection="0"/>
    <xf numFmtId="0" fontId="29" fillId="25" borderId="116" applyNumberFormat="0" applyAlignment="0" applyProtection="0"/>
    <xf numFmtId="0" fontId="14" fillId="28" borderId="115" applyNumberFormat="0" applyFont="0" applyAlignment="0" applyProtection="0"/>
    <xf numFmtId="0" fontId="26" fillId="12" borderId="118" applyNumberFormat="0" applyAlignment="0" applyProtection="0"/>
    <xf numFmtId="0" fontId="14" fillId="28" borderId="115" applyNumberFormat="0" applyFont="0" applyAlignment="0" applyProtection="0"/>
    <xf numFmtId="0" fontId="29" fillId="25" borderId="121" applyNumberFormat="0" applyAlignment="0" applyProtection="0"/>
    <xf numFmtId="0" fontId="19" fillId="25" borderId="118" applyNumberFormat="0" applyAlignment="0" applyProtection="0"/>
    <xf numFmtId="0" fontId="26" fillId="12" borderId="119" applyNumberFormat="0" applyAlignment="0" applyProtection="0"/>
    <xf numFmtId="0" fontId="26" fillId="12" borderId="118" applyNumberFormat="0" applyAlignment="0" applyProtection="0"/>
    <xf numFmtId="0" fontId="29" fillId="25" borderId="121" applyNumberFormat="0" applyAlignment="0" applyProtection="0"/>
    <xf numFmtId="0" fontId="29" fillId="25" borderId="121" applyNumberFormat="0" applyAlignment="0" applyProtection="0"/>
    <xf numFmtId="0" fontId="31" fillId="0" borderId="117" applyNumberFormat="0" applyFill="0" applyAlignment="0" applyProtection="0"/>
    <xf numFmtId="0" fontId="14" fillId="28" borderId="115" applyNumberFormat="0" applyFont="0" applyAlignment="0" applyProtection="0"/>
    <xf numFmtId="0" fontId="14" fillId="28" borderId="120" applyNumberFormat="0" applyFont="0" applyAlignment="0" applyProtection="0"/>
    <xf numFmtId="0" fontId="26" fillId="12" borderId="146" applyNumberFormat="0" applyAlignment="0" applyProtection="0"/>
    <xf numFmtId="0" fontId="31" fillId="0" borderId="117" applyNumberFormat="0" applyFill="0" applyAlignment="0" applyProtection="0"/>
    <xf numFmtId="0" fontId="31" fillId="0" borderId="117" applyNumberFormat="0" applyFill="0" applyAlignment="0" applyProtection="0"/>
    <xf numFmtId="0" fontId="14" fillId="28" borderId="115" applyNumberFormat="0" applyFont="0" applyAlignment="0" applyProtection="0"/>
    <xf numFmtId="0" fontId="19" fillId="25" borderId="118" applyNumberFormat="0" applyAlignment="0" applyProtection="0"/>
    <xf numFmtId="0" fontId="14" fillId="28" borderId="120" applyNumberFormat="0" applyFont="0" applyAlignment="0" applyProtection="0"/>
    <xf numFmtId="0" fontId="14" fillId="28" borderId="120" applyNumberFormat="0" applyFont="0" applyAlignment="0" applyProtection="0"/>
    <xf numFmtId="0" fontId="14" fillId="28" borderId="123" applyNumberFormat="0" applyFont="0" applyAlignment="0" applyProtection="0"/>
    <xf numFmtId="0" fontId="14" fillId="28" borderId="115" applyNumberFormat="0" applyFont="0" applyAlignment="0" applyProtection="0"/>
    <xf numFmtId="0" fontId="14" fillId="28" borderId="120" applyNumberFormat="0" applyFont="0" applyAlignment="0" applyProtection="0"/>
    <xf numFmtId="0" fontId="14" fillId="28" borderId="120" applyNumberFormat="0" applyFont="0" applyAlignment="0" applyProtection="0"/>
    <xf numFmtId="0" fontId="19" fillId="25" borderId="119" applyNumberFormat="0" applyAlignment="0" applyProtection="0"/>
    <xf numFmtId="0" fontId="29" fillId="25" borderId="116" applyNumberFormat="0" applyAlignment="0" applyProtection="0"/>
    <xf numFmtId="0" fontId="14" fillId="28" borderId="115" applyNumberFormat="0" applyFont="0" applyAlignment="0" applyProtection="0"/>
    <xf numFmtId="0" fontId="14" fillId="28" borderId="115" applyNumberFormat="0" applyFont="0" applyAlignment="0" applyProtection="0"/>
    <xf numFmtId="0" fontId="31" fillId="0" borderId="122" applyNumberFormat="0" applyFill="0" applyAlignment="0" applyProtection="0"/>
    <xf numFmtId="0" fontId="31" fillId="0" borderId="122" applyNumberFormat="0" applyFill="0" applyAlignment="0" applyProtection="0"/>
    <xf numFmtId="0" fontId="26" fillId="12" borderId="119" applyNumberFormat="0" applyAlignment="0" applyProtection="0"/>
    <xf numFmtId="0" fontId="26" fillId="12" borderId="118" applyNumberFormat="0" applyAlignment="0" applyProtection="0"/>
    <xf numFmtId="0" fontId="14" fillId="28" borderId="120" applyNumberFormat="0" applyFont="0" applyAlignment="0" applyProtection="0"/>
    <xf numFmtId="0" fontId="14" fillId="28" borderId="115" applyNumberFormat="0" applyFont="0" applyAlignment="0" applyProtection="0"/>
    <xf numFmtId="0" fontId="31" fillId="0" borderId="122" applyNumberFormat="0" applyFill="0" applyAlignment="0" applyProtection="0"/>
    <xf numFmtId="0" fontId="29" fillId="25" borderId="116" applyNumberFormat="0" applyAlignment="0" applyProtection="0"/>
    <xf numFmtId="0" fontId="31" fillId="0" borderId="117" applyNumberFormat="0" applyFill="0" applyAlignment="0" applyProtection="0"/>
    <xf numFmtId="0" fontId="26" fillId="12" borderId="118" applyNumberFormat="0" applyAlignment="0" applyProtection="0"/>
    <xf numFmtId="0" fontId="29" fillId="25" borderId="121" applyNumberFormat="0" applyAlignment="0" applyProtection="0"/>
    <xf numFmtId="0" fontId="14" fillId="28" borderId="115" applyNumberFormat="0" applyFont="0" applyAlignment="0" applyProtection="0"/>
    <xf numFmtId="0" fontId="29" fillId="25" borderId="121" applyNumberFormat="0" applyAlignment="0" applyProtection="0"/>
    <xf numFmtId="0" fontId="14" fillId="28" borderId="115" applyNumberFormat="0" applyFont="0" applyAlignment="0" applyProtection="0"/>
    <xf numFmtId="0" fontId="31" fillId="0" borderId="122" applyNumberFormat="0" applyFill="0" applyAlignment="0" applyProtection="0"/>
    <xf numFmtId="0" fontId="14" fillId="28" borderId="128" applyNumberFormat="0" applyFont="0" applyAlignment="0" applyProtection="0"/>
    <xf numFmtId="0" fontId="29" fillId="25" borderId="124" applyNumberFormat="0" applyAlignment="0" applyProtection="0"/>
    <xf numFmtId="0" fontId="26" fillId="12" borderId="127" applyNumberFormat="0" applyAlignment="0" applyProtection="0"/>
    <xf numFmtId="0" fontId="26" fillId="12" borderId="119" applyNumberFormat="0" applyAlignment="0" applyProtection="0"/>
    <xf numFmtId="0" fontId="26" fillId="12" borderId="119" applyNumberFormat="0" applyAlignment="0" applyProtection="0"/>
    <xf numFmtId="0" fontId="29" fillId="25" borderId="121" applyNumberFormat="0" applyAlignment="0" applyProtection="0"/>
    <xf numFmtId="0" fontId="26" fillId="12" borderId="127" applyNumberFormat="0" applyAlignment="0" applyProtection="0"/>
    <xf numFmtId="0" fontId="19" fillId="25" borderId="119" applyNumberFormat="0" applyAlignment="0" applyProtection="0"/>
    <xf numFmtId="0" fontId="14" fillId="28" borderId="128" applyNumberFormat="0" applyFont="0" applyAlignment="0" applyProtection="0"/>
    <xf numFmtId="0" fontId="26" fillId="12" borderId="119" applyNumberFormat="0" applyAlignment="0" applyProtection="0"/>
    <xf numFmtId="0" fontId="19" fillId="25" borderId="119" applyNumberFormat="0" applyAlignment="0" applyProtection="0"/>
    <xf numFmtId="0" fontId="19" fillId="25" borderId="119" applyNumberFormat="0" applyAlignment="0" applyProtection="0"/>
    <xf numFmtId="0" fontId="29" fillId="25" borderId="121" applyNumberFormat="0" applyAlignment="0" applyProtection="0"/>
    <xf numFmtId="0" fontId="26" fillId="12" borderId="119" applyNumberFormat="0" applyAlignment="0" applyProtection="0"/>
    <xf numFmtId="0" fontId="19" fillId="25" borderId="146" applyNumberFormat="0" applyAlignment="0" applyProtection="0"/>
    <xf numFmtId="0" fontId="31" fillId="0" borderId="130" applyNumberFormat="0" applyFill="0" applyAlignment="0" applyProtection="0"/>
    <xf numFmtId="0" fontId="26" fillId="12" borderId="119" applyNumberFormat="0" applyAlignment="0" applyProtection="0"/>
    <xf numFmtId="0" fontId="19" fillId="25" borderId="127" applyNumberFormat="0" applyAlignment="0" applyProtection="0"/>
    <xf numFmtId="0" fontId="19" fillId="25" borderId="146" applyNumberFormat="0" applyAlignment="0" applyProtection="0"/>
    <xf numFmtId="0" fontId="26" fillId="12" borderId="146" applyNumberFormat="0" applyAlignment="0" applyProtection="0"/>
    <xf numFmtId="0" fontId="14" fillId="28" borderId="120" applyNumberFormat="0" applyFont="0" applyAlignment="0" applyProtection="0"/>
    <xf numFmtId="0" fontId="14" fillId="28" borderId="128" applyNumberFormat="0" applyFont="0" applyAlignment="0" applyProtection="0"/>
    <xf numFmtId="0" fontId="14" fillId="28" borderId="120" applyNumberFormat="0" applyFont="0" applyAlignment="0" applyProtection="0"/>
    <xf numFmtId="0" fontId="14" fillId="28" borderId="123" applyNumberFormat="0" applyFont="0" applyAlignment="0" applyProtection="0"/>
    <xf numFmtId="0" fontId="14" fillId="28" borderId="123" applyNumberFormat="0" applyFont="0" applyAlignment="0" applyProtection="0"/>
    <xf numFmtId="0" fontId="29" fillId="25" borderId="129" applyNumberFormat="0" applyAlignment="0" applyProtection="0"/>
    <xf numFmtId="0" fontId="26" fillId="12" borderId="119" applyNumberFormat="0" applyAlignment="0" applyProtection="0"/>
    <xf numFmtId="0" fontId="14" fillId="28" borderId="120" applyNumberFormat="0" applyFont="0" applyAlignment="0" applyProtection="0"/>
    <xf numFmtId="0" fontId="31" fillId="0" borderId="122" applyNumberFormat="0" applyFill="0" applyAlignment="0" applyProtection="0"/>
    <xf numFmtId="0" fontId="14" fillId="28" borderId="120" applyNumberFormat="0" applyFont="0" applyAlignment="0" applyProtection="0"/>
    <xf numFmtId="0" fontId="19" fillId="25" borderId="127" applyNumberFormat="0" applyAlignment="0" applyProtection="0"/>
    <xf numFmtId="0" fontId="19" fillId="25" borderId="127" applyNumberFormat="0" applyAlignment="0" applyProtection="0"/>
    <xf numFmtId="0" fontId="29" fillId="25" borderId="144" applyNumberFormat="0" applyAlignment="0" applyProtection="0"/>
    <xf numFmtId="0" fontId="26" fillId="12" borderId="127" applyNumberFormat="0" applyAlignment="0" applyProtection="0"/>
    <xf numFmtId="0" fontId="14" fillId="28" borderId="120" applyNumberFormat="0" applyFont="0" applyAlignment="0" applyProtection="0"/>
    <xf numFmtId="0" fontId="14" fillId="28" borderId="143" applyNumberFormat="0" applyFont="0" applyAlignment="0" applyProtection="0"/>
    <xf numFmtId="0" fontId="29" fillId="25" borderId="129" applyNumberFormat="0" applyAlignment="0" applyProtection="0"/>
    <xf numFmtId="0" fontId="29" fillId="25" borderId="129" applyNumberFormat="0" applyAlignment="0" applyProtection="0"/>
    <xf numFmtId="0" fontId="19" fillId="25" borderId="138" applyNumberFormat="0" applyAlignment="0" applyProtection="0"/>
    <xf numFmtId="0" fontId="14" fillId="28" borderId="128" applyNumberFormat="0" applyFont="0" applyAlignment="0" applyProtection="0"/>
    <xf numFmtId="0" fontId="29" fillId="25" borderId="121" applyNumberFormat="0" applyAlignment="0" applyProtection="0"/>
    <xf numFmtId="0" fontId="14" fillId="28" borderId="123" applyNumberFormat="0" applyFont="0" applyAlignment="0" applyProtection="0"/>
    <xf numFmtId="0" fontId="26" fillId="12" borderId="119" applyNumberFormat="0" applyAlignment="0" applyProtection="0"/>
    <xf numFmtId="0" fontId="29" fillId="25" borderId="121" applyNumberFormat="0" applyAlignment="0" applyProtection="0"/>
    <xf numFmtId="0" fontId="26" fillId="12" borderId="127" applyNumberFormat="0" applyAlignment="0" applyProtection="0"/>
    <xf numFmtId="0" fontId="14" fillId="28" borderId="143" applyNumberFormat="0" applyFont="0" applyAlignment="0" applyProtection="0"/>
    <xf numFmtId="0" fontId="29" fillId="25" borderId="129" applyNumberFormat="0" applyAlignment="0" applyProtection="0"/>
    <xf numFmtId="0" fontId="29" fillId="25" borderId="121" applyNumberFormat="0" applyAlignment="0" applyProtection="0"/>
    <xf numFmtId="0" fontId="19" fillId="25" borderId="126" applyNumberFormat="0" applyAlignment="0" applyProtection="0"/>
    <xf numFmtId="0" fontId="14" fillId="28" borderId="123" applyNumberFormat="0" applyFont="0" applyAlignment="0" applyProtection="0"/>
    <xf numFmtId="0" fontId="31" fillId="0" borderId="130" applyNumberFormat="0" applyFill="0" applyAlignment="0" applyProtection="0"/>
    <xf numFmtId="0" fontId="14" fillId="28" borderId="128" applyNumberFormat="0" applyFont="0" applyAlignment="0" applyProtection="0"/>
    <xf numFmtId="0" fontId="31" fillId="0" borderId="122" applyNumberFormat="0" applyFill="0" applyAlignment="0" applyProtection="0"/>
    <xf numFmtId="0" fontId="14" fillId="28" borderId="123" applyNumberFormat="0" applyFont="0" applyAlignment="0" applyProtection="0"/>
    <xf numFmtId="0" fontId="19" fillId="25" borderId="119" applyNumberFormat="0" applyAlignment="0" applyProtection="0"/>
    <xf numFmtId="0" fontId="31" fillId="0" borderId="145" applyNumberFormat="0" applyFill="0" applyAlignment="0" applyProtection="0"/>
    <xf numFmtId="0" fontId="14" fillId="28" borderId="120" applyNumberFormat="0" applyFont="0" applyAlignment="0" applyProtection="0"/>
    <xf numFmtId="0" fontId="14" fillId="28" borderId="120" applyNumberFormat="0" applyFont="0" applyAlignment="0" applyProtection="0"/>
    <xf numFmtId="0" fontId="14" fillId="28" borderId="123" applyNumberFormat="0" applyFont="0" applyAlignment="0" applyProtection="0"/>
    <xf numFmtId="0" fontId="14" fillId="28" borderId="120" applyNumberFormat="0" applyFont="0" applyAlignment="0" applyProtection="0"/>
    <xf numFmtId="0" fontId="19" fillId="25" borderId="146" applyNumberFormat="0" applyAlignment="0" applyProtection="0"/>
    <xf numFmtId="0" fontId="14" fillId="28" borderId="143" applyNumberFormat="0" applyFont="0" applyAlignment="0" applyProtection="0"/>
    <xf numFmtId="0" fontId="19" fillId="25" borderId="131" applyNumberFormat="0" applyAlignment="0" applyProtection="0"/>
    <xf numFmtId="0" fontId="31" fillId="0" borderId="150" applyNumberFormat="0" applyFill="0" applyAlignment="0" applyProtection="0"/>
    <xf numFmtId="0" fontId="19" fillId="25" borderId="119" applyNumberFormat="0" applyAlignment="0" applyProtection="0"/>
    <xf numFmtId="0" fontId="31" fillId="0" borderId="130" applyNumberFormat="0" applyFill="0" applyAlignment="0" applyProtection="0"/>
    <xf numFmtId="0" fontId="26" fillId="12" borderId="131" applyNumberFormat="0" applyAlignment="0" applyProtection="0"/>
    <xf numFmtId="0" fontId="19" fillId="25" borderId="119" applyNumberFormat="0" applyAlignment="0" applyProtection="0"/>
    <xf numFmtId="0" fontId="31" fillId="0" borderId="145" applyNumberFormat="0" applyFill="0" applyAlignment="0" applyProtection="0"/>
    <xf numFmtId="0" fontId="14" fillId="28" borderId="120" applyNumberFormat="0" applyFont="0" applyAlignment="0" applyProtection="0"/>
    <xf numFmtId="0" fontId="26" fillId="12" borderId="119" applyNumberFormat="0" applyAlignment="0" applyProtection="0"/>
    <xf numFmtId="0" fontId="29" fillId="25" borderId="121" applyNumberFormat="0" applyAlignment="0" applyProtection="0"/>
    <xf numFmtId="0" fontId="14" fillId="28" borderId="120" applyNumberFormat="0" applyFont="0" applyAlignment="0" applyProtection="0"/>
    <xf numFmtId="0" fontId="29" fillId="25" borderId="121" applyNumberFormat="0" applyAlignment="0" applyProtection="0"/>
    <xf numFmtId="0" fontId="31" fillId="0" borderId="122" applyNumberFormat="0" applyFill="0" applyAlignment="0" applyProtection="0"/>
    <xf numFmtId="0" fontId="26" fillId="12" borderId="119" applyNumberFormat="0" applyAlignment="0" applyProtection="0"/>
    <xf numFmtId="0" fontId="14" fillId="28" borderId="128" applyNumberFormat="0" applyFont="0" applyAlignment="0" applyProtection="0"/>
    <xf numFmtId="0" fontId="14" fillId="28" borderId="120" applyNumberFormat="0" applyFont="0" applyAlignment="0" applyProtection="0"/>
    <xf numFmtId="0" fontId="14" fillId="28" borderId="120" applyNumberFormat="0" applyFont="0" applyAlignment="0" applyProtection="0"/>
    <xf numFmtId="0" fontId="19" fillId="25" borderId="127" applyNumberFormat="0" applyAlignment="0" applyProtection="0"/>
    <xf numFmtId="0" fontId="14" fillId="28" borderId="123" applyNumberFormat="0" applyFont="0" applyAlignment="0" applyProtection="0"/>
    <xf numFmtId="0" fontId="26" fillId="12" borderId="127" applyNumberFormat="0" applyAlignment="0" applyProtection="0"/>
    <xf numFmtId="0" fontId="14" fillId="28" borderId="128" applyNumberFormat="0" applyFont="0" applyAlignment="0" applyProtection="0"/>
    <xf numFmtId="0" fontId="29" fillId="25" borderId="144" applyNumberFormat="0" applyAlignment="0" applyProtection="0"/>
    <xf numFmtId="0" fontId="31" fillId="0" borderId="145" applyNumberFormat="0" applyFill="0" applyAlignment="0" applyProtection="0"/>
    <xf numFmtId="0" fontId="31" fillId="0" borderId="125" applyNumberFormat="0" applyFill="0" applyAlignment="0" applyProtection="0"/>
    <xf numFmtId="0" fontId="14" fillId="28" borderId="128" applyNumberFormat="0" applyFont="0" applyAlignment="0" applyProtection="0"/>
    <xf numFmtId="0" fontId="14" fillId="28" borderId="123" applyNumberFormat="0" applyFont="0" applyAlignment="0" applyProtection="0"/>
    <xf numFmtId="0" fontId="31" fillId="0" borderId="141" applyNumberFormat="0" applyFill="0" applyAlignment="0" applyProtection="0"/>
    <xf numFmtId="0" fontId="26" fillId="12" borderId="126" applyNumberFormat="0" applyAlignment="0" applyProtection="0"/>
    <xf numFmtId="0" fontId="31" fillId="0" borderId="130" applyNumberFormat="0" applyFill="0" applyAlignment="0" applyProtection="0"/>
    <xf numFmtId="0" fontId="14" fillId="28" borderId="128" applyNumberFormat="0" applyFont="0" applyAlignment="0" applyProtection="0"/>
    <xf numFmtId="0" fontId="31" fillId="0" borderId="130" applyNumberFormat="0" applyFill="0" applyAlignment="0" applyProtection="0"/>
    <xf numFmtId="0" fontId="19" fillId="25" borderId="127" applyNumberFormat="0" applyAlignment="0" applyProtection="0"/>
    <xf numFmtId="0" fontId="26" fillId="12" borderId="146" applyNumberFormat="0" applyAlignment="0" applyProtection="0"/>
    <xf numFmtId="0" fontId="31" fillId="0" borderId="130" applyNumberFormat="0" applyFill="0" applyAlignment="0" applyProtection="0"/>
    <xf numFmtId="0" fontId="29" fillId="25" borderId="129" applyNumberFormat="0" applyAlignment="0" applyProtection="0"/>
    <xf numFmtId="0" fontId="31" fillId="0" borderId="134" applyNumberFormat="0" applyFill="0" applyAlignment="0" applyProtection="0"/>
    <xf numFmtId="0" fontId="31" fillId="0" borderId="134" applyNumberFormat="0" applyFill="0" applyAlignment="0" applyProtection="0"/>
    <xf numFmtId="0" fontId="14" fillId="28" borderId="123"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14" fillId="28" borderId="143" applyNumberFormat="0" applyFont="0" applyAlignment="0" applyProtection="0"/>
    <xf numFmtId="0" fontId="14" fillId="28" borderId="123" applyNumberFormat="0" applyFont="0" applyAlignment="0" applyProtection="0"/>
    <xf numFmtId="0" fontId="29" fillId="25" borderId="133" applyNumberFormat="0" applyAlignment="0" applyProtection="0"/>
    <xf numFmtId="0" fontId="14" fillId="28" borderId="123" applyNumberFormat="0" applyFont="0" applyAlignment="0" applyProtection="0"/>
    <xf numFmtId="0" fontId="14" fillId="28" borderId="123" applyNumberFormat="0" applyFont="0" applyAlignment="0" applyProtection="0"/>
    <xf numFmtId="0" fontId="14" fillId="28" borderId="123" applyNumberFormat="0" applyFont="0" applyAlignment="0" applyProtection="0"/>
    <xf numFmtId="0" fontId="14" fillId="28" borderId="135" applyNumberFormat="0" applyFont="0" applyAlignment="0" applyProtection="0"/>
    <xf numFmtId="0" fontId="31" fillId="0" borderId="130" applyNumberFormat="0" applyFill="0" applyAlignment="0" applyProtection="0"/>
    <xf numFmtId="0" fontId="14" fillId="28" borderId="128" applyNumberFormat="0" applyFont="0" applyAlignment="0" applyProtection="0"/>
    <xf numFmtId="0" fontId="31" fillId="0" borderId="137" applyNumberFormat="0" applyFill="0" applyAlignment="0" applyProtection="0"/>
    <xf numFmtId="0" fontId="14" fillId="28" borderId="123" applyNumberFormat="0" applyFont="0" applyAlignment="0" applyProtection="0"/>
    <xf numFmtId="0" fontId="14" fillId="28" borderId="123" applyNumberFormat="0" applyFont="0" applyAlignment="0" applyProtection="0"/>
    <xf numFmtId="0" fontId="26" fillId="12" borderId="131" applyNumberFormat="0" applyAlignment="0" applyProtection="0"/>
    <xf numFmtId="0" fontId="26" fillId="12" borderId="127" applyNumberFormat="0" applyAlignment="0" applyProtection="0"/>
    <xf numFmtId="0" fontId="19" fillId="25" borderId="146" applyNumberFormat="0" applyAlignment="0" applyProtection="0"/>
    <xf numFmtId="0" fontId="19" fillId="25" borderId="146" applyNumberFormat="0" applyAlignment="0" applyProtection="0"/>
    <xf numFmtId="0" fontId="14" fillId="28" borderId="123" applyNumberFormat="0" applyFont="0" applyAlignment="0" applyProtection="0"/>
    <xf numFmtId="0" fontId="14" fillId="28" borderId="123"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14" fillId="28" borderId="128" applyNumberFormat="0" applyFont="0" applyAlignment="0" applyProtection="0"/>
    <xf numFmtId="0" fontId="29" fillId="25" borderId="136" applyNumberFormat="0" applyAlignment="0" applyProtection="0"/>
    <xf numFmtId="0" fontId="19" fillId="25" borderId="127" applyNumberFormat="0" applyAlignment="0" applyProtection="0"/>
    <xf numFmtId="0" fontId="19" fillId="25" borderId="131" applyNumberFormat="0" applyAlignment="0" applyProtection="0"/>
    <xf numFmtId="0" fontId="26" fillId="12" borderId="127" applyNumberFormat="0" applyAlignment="0" applyProtection="0"/>
    <xf numFmtId="0" fontId="19" fillId="25" borderId="146" applyNumberFormat="0" applyAlignment="0" applyProtection="0"/>
    <xf numFmtId="0" fontId="14" fillId="28" borderId="132" applyNumberFormat="0" applyFont="0" applyAlignment="0" applyProtection="0"/>
    <xf numFmtId="0" fontId="29" fillId="25" borderId="129" applyNumberFormat="0" applyAlignment="0" applyProtection="0"/>
    <xf numFmtId="0" fontId="19" fillId="25" borderId="127" applyNumberFormat="0" applyAlignment="0" applyProtection="0"/>
    <xf numFmtId="0" fontId="14" fillId="28" borderId="123" applyNumberFormat="0" applyFont="0" applyAlignment="0" applyProtection="0"/>
    <xf numFmtId="0" fontId="14" fillId="28" borderId="143" applyNumberFormat="0" applyFont="0" applyAlignment="0" applyProtection="0"/>
    <xf numFmtId="0" fontId="19" fillId="25" borderId="127" applyNumberFormat="0" applyAlignment="0" applyProtection="0"/>
    <xf numFmtId="0" fontId="14" fillId="28" borderId="143"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31" fillId="0" borderId="130" applyNumberFormat="0" applyFill="0" applyAlignment="0" applyProtection="0"/>
    <xf numFmtId="0" fontId="31" fillId="0" borderId="130" applyNumberFormat="0" applyFill="0" applyAlignment="0" applyProtection="0"/>
    <xf numFmtId="0" fontId="14" fillId="28" borderId="123" applyNumberFormat="0" applyFont="0" applyAlignment="0" applyProtection="0"/>
    <xf numFmtId="0" fontId="26" fillId="12" borderId="127" applyNumberFormat="0" applyAlignment="0" applyProtection="0"/>
    <xf numFmtId="0" fontId="29" fillId="25" borderId="129" applyNumberFormat="0" applyAlignment="0" applyProtection="0"/>
    <xf numFmtId="0" fontId="14" fillId="28" borderId="123" applyNumberFormat="0" applyFont="0" applyAlignment="0" applyProtection="0"/>
    <xf numFmtId="0" fontId="19" fillId="25" borderId="127" applyNumberFormat="0" applyAlignment="0" applyProtection="0"/>
    <xf numFmtId="0" fontId="26" fillId="12" borderId="138" applyNumberFormat="0" applyAlignment="0" applyProtection="0"/>
    <xf numFmtId="0" fontId="14" fillId="28" borderId="128"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29" fillId="25" borderId="129" applyNumberFormat="0" applyAlignment="0" applyProtection="0"/>
    <xf numFmtId="0" fontId="14" fillId="28" borderId="135" applyNumberFormat="0" applyFont="0" applyAlignment="0" applyProtection="0"/>
    <xf numFmtId="0" fontId="14" fillId="28" borderId="123" applyNumberFormat="0" applyFont="0" applyAlignment="0" applyProtection="0"/>
    <xf numFmtId="0" fontId="14" fillId="28" borderId="123" applyNumberFormat="0" applyFont="0" applyAlignment="0" applyProtection="0"/>
    <xf numFmtId="0" fontId="26" fillId="12" borderId="146" applyNumberFormat="0" applyAlignment="0" applyProtection="0"/>
    <xf numFmtId="0" fontId="29" fillId="25" borderId="129" applyNumberFormat="0" applyAlignment="0" applyProtection="0"/>
    <xf numFmtId="0" fontId="31" fillId="0" borderId="130" applyNumberFormat="0" applyFill="0" applyAlignment="0" applyProtection="0"/>
    <xf numFmtId="0" fontId="14" fillId="28" borderId="128" applyNumberFormat="0" applyFont="0" applyAlignment="0" applyProtection="0"/>
    <xf numFmtId="0" fontId="29" fillId="25" borderId="129" applyNumberFormat="0" applyAlignment="0" applyProtection="0"/>
    <xf numFmtId="0" fontId="29" fillId="25" borderId="144" applyNumberFormat="0" applyAlignment="0" applyProtection="0"/>
    <xf numFmtId="0" fontId="14" fillId="28" borderId="128" applyNumberFormat="0" applyFont="0" applyAlignment="0" applyProtection="0"/>
    <xf numFmtId="0" fontId="19" fillId="25" borderId="127" applyNumberFormat="0" applyAlignment="0" applyProtection="0"/>
    <xf numFmtId="0" fontId="14" fillId="28" borderId="128" applyNumberFormat="0" applyFont="0" applyAlignment="0" applyProtection="0"/>
    <xf numFmtId="0" fontId="29" fillId="25" borderId="129" applyNumberFormat="0" applyAlignment="0" applyProtection="0"/>
    <xf numFmtId="0" fontId="31" fillId="0" borderId="130" applyNumberFormat="0" applyFill="0" applyAlignment="0" applyProtection="0"/>
    <xf numFmtId="0" fontId="26" fillId="12" borderId="127" applyNumberFormat="0" applyAlignment="0" applyProtection="0"/>
    <xf numFmtId="0" fontId="14" fillId="28" borderId="128" applyNumberFormat="0" applyFont="0" applyAlignment="0" applyProtection="0"/>
    <xf numFmtId="0" fontId="14" fillId="28" borderId="128" applyNumberFormat="0" applyFont="0" applyAlignment="0" applyProtection="0"/>
    <xf numFmtId="0" fontId="29" fillId="25" borderId="129" applyNumberFormat="0" applyAlignment="0" applyProtection="0"/>
    <xf numFmtId="0" fontId="31" fillId="0" borderId="130" applyNumberFormat="0" applyFill="0" applyAlignment="0" applyProtection="0"/>
    <xf numFmtId="0" fontId="31" fillId="0" borderId="137" applyNumberFormat="0" applyFill="0" applyAlignment="0" applyProtection="0"/>
    <xf numFmtId="0" fontId="14" fillId="28" borderId="128" applyNumberFormat="0" applyFont="0" applyAlignment="0" applyProtection="0"/>
    <xf numFmtId="0" fontId="14" fillId="28" borderId="143" applyNumberFormat="0" applyFont="0" applyAlignment="0" applyProtection="0"/>
    <xf numFmtId="0" fontId="31" fillId="0" borderId="130" applyNumberFormat="0" applyFill="0" applyAlignment="0" applyProtection="0"/>
    <xf numFmtId="0" fontId="19" fillId="25" borderId="127" applyNumberFormat="0" applyAlignment="0" applyProtection="0"/>
    <xf numFmtId="0" fontId="19" fillId="25" borderId="127" applyNumberFormat="0" applyAlignment="0" applyProtection="0"/>
    <xf numFmtId="0" fontId="14" fillId="28" borderId="128" applyNumberFormat="0" applyFont="0" applyAlignment="0" applyProtection="0"/>
    <xf numFmtId="0" fontId="26" fillId="12" borderId="127" applyNumberFormat="0" applyAlignment="0" applyProtection="0"/>
    <xf numFmtId="0" fontId="29" fillId="25" borderId="129" applyNumberFormat="0" applyAlignment="0" applyProtection="0"/>
    <xf numFmtId="0" fontId="14" fillId="28" borderId="128" applyNumberFormat="0" applyFont="0" applyAlignment="0" applyProtection="0"/>
    <xf numFmtId="0" fontId="29" fillId="25" borderId="129" applyNumberFormat="0" applyAlignment="0" applyProtection="0"/>
    <xf numFmtId="0" fontId="31" fillId="0" borderId="130" applyNumberFormat="0" applyFill="0" applyAlignment="0" applyProtection="0"/>
    <xf numFmtId="0" fontId="26" fillId="12" borderId="127" applyNumberFormat="0" applyAlignment="0" applyProtection="0"/>
    <xf numFmtId="0" fontId="29" fillId="25" borderId="136" applyNumberFormat="0" applyAlignment="0" applyProtection="0"/>
    <xf numFmtId="0" fontId="14" fillId="28" borderId="128" applyNumberFormat="0" applyFont="0" applyAlignment="0" applyProtection="0"/>
    <xf numFmtId="0" fontId="14" fillId="28" borderId="143" applyNumberFormat="0" applyFont="0" applyAlignment="0" applyProtection="0"/>
    <xf numFmtId="0" fontId="14" fillId="28" borderId="128" applyNumberFormat="0" applyFont="0" applyAlignment="0" applyProtection="0"/>
    <xf numFmtId="0" fontId="14" fillId="28" borderId="135" applyNumberFormat="0" applyFont="0" applyAlignment="0" applyProtection="0"/>
    <xf numFmtId="0" fontId="19" fillId="25" borderId="131" applyNumberFormat="0" applyAlignment="0" applyProtection="0"/>
    <xf numFmtId="0" fontId="26" fillId="12" borderId="131"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31" fillId="0" borderId="134" applyNumberFormat="0" applyFill="0" applyAlignment="0" applyProtection="0"/>
    <xf numFmtId="0" fontId="14" fillId="28" borderId="132" applyNumberFormat="0" applyFont="0" applyAlignment="0" applyProtection="0"/>
    <xf numFmtId="0" fontId="19" fillId="25" borderId="131" applyNumberFormat="0" applyAlignment="0" applyProtection="0"/>
    <xf numFmtId="0" fontId="31" fillId="0" borderId="141" applyNumberFormat="0" applyFill="0" applyAlignment="0" applyProtection="0"/>
    <xf numFmtId="0" fontId="14" fillId="28" borderId="132" applyNumberFormat="0" applyFont="0" applyAlignment="0" applyProtection="0"/>
    <xf numFmtId="0" fontId="26" fillId="12" borderId="131" applyNumberFormat="0" applyAlignment="0" applyProtection="0"/>
    <xf numFmtId="0" fontId="29" fillId="25" borderId="133" applyNumberFormat="0" applyAlignment="0" applyProtection="0"/>
    <xf numFmtId="0" fontId="26" fillId="12" borderId="131" applyNumberFormat="0" applyAlignment="0" applyProtection="0"/>
    <xf numFmtId="0" fontId="19" fillId="25" borderId="131" applyNumberFormat="0" applyAlignment="0" applyProtection="0"/>
    <xf numFmtId="0" fontId="19" fillId="25" borderId="131" applyNumberFormat="0" applyAlignment="0" applyProtection="0"/>
    <xf numFmtId="0" fontId="26" fillId="12" borderId="131" applyNumberFormat="0" applyAlignment="0" applyProtection="0"/>
    <xf numFmtId="0" fontId="19" fillId="25" borderId="131"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31" applyNumberFormat="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46" applyNumberFormat="0" applyAlignment="0" applyProtection="0"/>
    <xf numFmtId="0" fontId="14" fillId="28" borderId="132" applyNumberFormat="0" applyFont="0" applyAlignment="0" applyProtection="0"/>
    <xf numFmtId="0" fontId="14" fillId="28" borderId="143"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19" fillId="25" borderId="131" applyNumberFormat="0" applyAlignment="0" applyProtection="0"/>
    <xf numFmtId="0" fontId="19" fillId="25" borderId="131" applyNumberFormat="0" applyAlignment="0" applyProtection="0"/>
    <xf numFmtId="0" fontId="26" fillId="12" borderId="131" applyNumberFormat="0" applyAlignment="0" applyProtection="0"/>
    <xf numFmtId="0" fontId="19" fillId="25" borderId="131" applyNumberFormat="0" applyAlignment="0" applyProtection="0"/>
    <xf numFmtId="0" fontId="26" fillId="12" borderId="131"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26" fillId="12" borderId="131"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29" fillId="25" borderId="133" applyNumberFormat="0" applyAlignment="0" applyProtection="0"/>
    <xf numFmtId="0" fontId="19" fillId="25" borderId="146" applyNumberFormat="0" applyAlignment="0" applyProtection="0"/>
    <xf numFmtId="0" fontId="14" fillId="28" borderId="132" applyNumberFormat="0" applyFont="0" applyAlignment="0" applyProtection="0"/>
    <xf numFmtId="0" fontId="14" fillId="28" borderId="139" applyNumberFormat="0" applyFont="0" applyAlignment="0" applyProtection="0"/>
    <xf numFmtId="0" fontId="19" fillId="25" borderId="131"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31" applyNumberFormat="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46" applyNumberFormat="0" applyAlignment="0" applyProtection="0"/>
    <xf numFmtId="0" fontId="14" fillId="28" borderId="132" applyNumberFormat="0" applyFont="0" applyAlignment="0" applyProtection="0"/>
    <xf numFmtId="0" fontId="29" fillId="25" borderId="140" applyNumberFormat="0" applyAlignment="0" applyProtection="0"/>
    <xf numFmtId="0" fontId="31" fillId="0" borderId="134" applyNumberFormat="0" applyFill="0" applyAlignment="0" applyProtection="0"/>
    <xf numFmtId="0" fontId="19" fillId="25" borderId="131" applyNumberFormat="0" applyAlignment="0" applyProtection="0"/>
    <xf numFmtId="0" fontId="19" fillId="25" borderId="131" applyNumberFormat="0" applyAlignment="0" applyProtection="0"/>
    <xf numFmtId="0" fontId="14" fillId="28" borderId="132" applyNumberFormat="0" applyFont="0" applyAlignment="0" applyProtection="0"/>
    <xf numFmtId="0" fontId="26" fillId="12" borderId="131" applyNumberFormat="0" applyAlignment="0" applyProtection="0"/>
    <xf numFmtId="0" fontId="29" fillId="25" borderId="133"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31" applyNumberFormat="0" applyAlignment="0" applyProtection="0"/>
    <xf numFmtId="0" fontId="31" fillId="0" borderId="145"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14" fillId="28" borderId="139" applyNumberFormat="0" applyFont="0" applyAlignment="0" applyProtection="0"/>
    <xf numFmtId="0" fontId="19" fillId="25" borderId="138" applyNumberFormat="0" applyAlignment="0" applyProtection="0"/>
    <xf numFmtId="0" fontId="26" fillId="12" borderId="138"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31" fillId="0" borderId="137" applyNumberFormat="0" applyFill="0" applyAlignment="0" applyProtection="0"/>
    <xf numFmtId="0" fontId="14" fillId="28" borderId="135" applyNumberFormat="0" applyFont="0" applyAlignment="0" applyProtection="0"/>
    <xf numFmtId="0" fontId="19" fillId="25" borderId="138" applyNumberFormat="0" applyAlignment="0" applyProtection="0"/>
    <xf numFmtId="0" fontId="31" fillId="0" borderId="145" applyNumberFormat="0" applyFill="0" applyAlignment="0" applyProtection="0"/>
    <xf numFmtId="0" fontId="14" fillId="28" borderId="135" applyNumberFormat="0" applyFont="0" applyAlignment="0" applyProtection="0"/>
    <xf numFmtId="0" fontId="26" fillId="12" borderId="138" applyNumberFormat="0" applyAlignment="0" applyProtection="0"/>
    <xf numFmtId="0" fontId="29" fillId="25" borderId="136" applyNumberFormat="0" applyAlignment="0" applyProtection="0"/>
    <xf numFmtId="0" fontId="26" fillId="12" borderId="138" applyNumberFormat="0" applyAlignment="0" applyProtection="0"/>
    <xf numFmtId="0" fontId="19" fillId="25" borderId="138" applyNumberFormat="0" applyAlignment="0" applyProtection="0"/>
    <xf numFmtId="0" fontId="19" fillId="25" borderId="138" applyNumberFormat="0" applyAlignment="0" applyProtection="0"/>
    <xf numFmtId="0" fontId="26" fillId="12" borderId="138" applyNumberFormat="0" applyAlignment="0" applyProtection="0"/>
    <xf numFmtId="0" fontId="19" fillId="25" borderId="138"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26" fillId="12" borderId="138" applyNumberFormat="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31" fillId="0" borderId="145" applyNumberFormat="0" applyFill="0" applyAlignment="0" applyProtection="0"/>
    <xf numFmtId="0" fontId="14" fillId="28" borderId="135" applyNumberFormat="0" applyFont="0" applyAlignment="0" applyProtection="0"/>
    <xf numFmtId="0" fontId="26" fillId="12" borderId="147" applyNumberForma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19" fillId="25" borderId="138" applyNumberFormat="0" applyAlignment="0" applyProtection="0"/>
    <xf numFmtId="0" fontId="19" fillId="25" borderId="138" applyNumberFormat="0" applyAlignment="0" applyProtection="0"/>
    <xf numFmtId="0" fontId="26" fillId="12" borderId="138" applyNumberFormat="0" applyAlignment="0" applyProtection="0"/>
    <xf numFmtId="0" fontId="19" fillId="25" borderId="138" applyNumberFormat="0" applyAlignment="0" applyProtection="0"/>
    <xf numFmtId="0" fontId="26" fillId="12" borderId="138"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26" fillId="12" borderId="138"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29" fillId="25" borderId="136" applyNumberFormat="0" applyAlignment="0" applyProtection="0"/>
    <xf numFmtId="0" fontId="14" fillId="28" borderId="135" applyNumberFormat="0" applyFont="0" applyAlignment="0" applyProtection="0"/>
    <xf numFmtId="0" fontId="19" fillId="25" borderId="138"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26" fillId="12" borderId="138" applyNumberFormat="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53" applyNumberFormat="0" applyFont="0" applyAlignment="0" applyProtection="0"/>
    <xf numFmtId="0" fontId="31" fillId="0" borderId="137" applyNumberFormat="0" applyFill="0" applyAlignment="0" applyProtection="0"/>
    <xf numFmtId="0" fontId="19" fillId="25" borderId="138" applyNumberFormat="0" applyAlignment="0" applyProtection="0"/>
    <xf numFmtId="0" fontId="19" fillId="25" borderId="138" applyNumberFormat="0" applyAlignment="0" applyProtection="0"/>
    <xf numFmtId="0" fontId="14" fillId="28" borderId="135" applyNumberFormat="0" applyFont="0" applyAlignment="0" applyProtection="0"/>
    <xf numFmtId="0" fontId="26" fillId="12" borderId="138" applyNumberFormat="0" applyAlignment="0" applyProtection="0"/>
    <xf numFmtId="0" fontId="29" fillId="25" borderId="136"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26" fillId="12" borderId="138" applyNumberFormat="0" applyAlignment="0" applyProtection="0"/>
    <xf numFmtId="0" fontId="14" fillId="28" borderId="135" applyNumberFormat="0" applyFont="0" applyAlignment="0" applyProtection="0"/>
    <xf numFmtId="0" fontId="29" fillId="25" borderId="144" applyNumberFormat="0" applyAlignment="0" applyProtection="0"/>
    <xf numFmtId="0" fontId="14" fillId="28" borderId="135" applyNumberFormat="0" applyFont="0" applyAlignment="0" applyProtection="0"/>
    <xf numFmtId="0" fontId="29" fillId="25" borderId="140" applyNumberFormat="0" applyAlignment="0" applyProtection="0"/>
    <xf numFmtId="0" fontId="14" fillId="28" borderId="139" applyNumberFormat="0" applyFont="0" applyAlignment="0" applyProtection="0"/>
    <xf numFmtId="0" fontId="26" fillId="12" borderId="142" applyNumberFormat="0" applyAlignment="0" applyProtection="0"/>
    <xf numFmtId="0" fontId="19" fillId="25" borderId="142" applyNumberFormat="0" applyAlignment="0" applyProtection="0"/>
    <xf numFmtId="0" fontId="19" fillId="25" borderId="142" applyNumberFormat="0" applyAlignment="0" applyProtection="0"/>
    <xf numFmtId="0" fontId="26" fillId="12" borderId="142"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31" fillId="0" borderId="141" applyNumberFormat="0" applyFill="0" applyAlignment="0" applyProtection="0"/>
    <xf numFmtId="0" fontId="14" fillId="28" borderId="139" applyNumberFormat="0" applyFont="0" applyAlignment="0" applyProtection="0"/>
    <xf numFmtId="0" fontId="19" fillId="25" borderId="142" applyNumberFormat="0" applyAlignment="0" applyProtection="0"/>
    <xf numFmtId="0" fontId="29" fillId="25" borderId="144" applyNumberFormat="0" applyAlignment="0" applyProtection="0"/>
    <xf numFmtId="0" fontId="19" fillId="25" borderId="146" applyNumberFormat="0" applyAlignment="0" applyProtection="0"/>
    <xf numFmtId="0" fontId="14" fillId="28" borderId="139" applyNumberFormat="0" applyFont="0" applyAlignment="0" applyProtection="0"/>
    <xf numFmtId="0" fontId="26" fillId="12" borderId="142" applyNumberFormat="0" applyAlignment="0" applyProtection="0"/>
    <xf numFmtId="0" fontId="29" fillId="25" borderId="140" applyNumberFormat="0" applyAlignment="0" applyProtection="0"/>
    <xf numFmtId="0" fontId="26" fillId="12" borderId="142" applyNumberFormat="0" applyAlignment="0" applyProtection="0"/>
    <xf numFmtId="0" fontId="19" fillId="25" borderId="142" applyNumberFormat="0" applyAlignment="0" applyProtection="0"/>
    <xf numFmtId="0" fontId="19" fillId="25" borderId="142" applyNumberFormat="0" applyAlignment="0" applyProtection="0"/>
    <xf numFmtId="0" fontId="26" fillId="12" borderId="142" applyNumberFormat="0" applyAlignment="0" applyProtection="0"/>
    <xf numFmtId="0" fontId="19" fillId="25" borderId="142"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26" fillId="12" borderId="142" applyNumberFormat="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31" fillId="0" borderId="145" applyNumberFormat="0" applyFill="0" applyAlignment="0" applyProtection="0"/>
    <xf numFmtId="0" fontId="14" fillId="28" borderId="139" applyNumberFormat="0" applyFont="0" applyAlignment="0" applyProtection="0"/>
    <xf numFmtId="0" fontId="14" fillId="28" borderId="143"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19" fillId="25" borderId="142" applyNumberFormat="0" applyAlignment="0" applyProtection="0"/>
    <xf numFmtId="0" fontId="19" fillId="25" borderId="142" applyNumberFormat="0" applyAlignment="0" applyProtection="0"/>
    <xf numFmtId="0" fontId="26" fillId="12" borderId="142" applyNumberFormat="0" applyAlignment="0" applyProtection="0"/>
    <xf numFmtId="0" fontId="19" fillId="25" borderId="142" applyNumberFormat="0" applyAlignment="0" applyProtection="0"/>
    <xf numFmtId="0" fontId="26" fillId="12" borderId="142"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26" fillId="12" borderId="142"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29" fillId="25" borderId="140" applyNumberFormat="0" applyAlignment="0" applyProtection="0"/>
    <xf numFmtId="0" fontId="26" fillId="12" borderId="146" applyNumberFormat="0" applyAlignment="0" applyProtection="0"/>
    <xf numFmtId="0" fontId="14" fillId="28" borderId="139" applyNumberFormat="0" applyFont="0" applyAlignment="0" applyProtection="0"/>
    <xf numFmtId="0" fontId="26" fillId="12" borderId="146" applyNumberFormat="0" applyAlignment="0" applyProtection="0"/>
    <xf numFmtId="0" fontId="19" fillId="25" borderId="142"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26" fillId="12" borderId="142" applyNumberFormat="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31" fillId="0" borderId="155" applyNumberFormat="0" applyFill="0" applyAlignment="0" applyProtection="0"/>
    <xf numFmtId="0" fontId="14" fillId="28" borderId="139" applyNumberFormat="0" applyFont="0" applyAlignment="0" applyProtection="0"/>
    <xf numFmtId="0" fontId="29" fillId="25" borderId="144" applyNumberFormat="0" applyAlignment="0" applyProtection="0"/>
    <xf numFmtId="0" fontId="31" fillId="0" borderId="141" applyNumberFormat="0" applyFill="0" applyAlignment="0" applyProtection="0"/>
    <xf numFmtId="0" fontId="19" fillId="25" borderId="142" applyNumberFormat="0" applyAlignment="0" applyProtection="0"/>
    <xf numFmtId="0" fontId="19" fillId="25" borderId="142" applyNumberFormat="0" applyAlignment="0" applyProtection="0"/>
    <xf numFmtId="0" fontId="14" fillId="28" borderId="139" applyNumberFormat="0" applyFont="0" applyAlignment="0" applyProtection="0"/>
    <xf numFmtId="0" fontId="26" fillId="12" borderId="142" applyNumberFormat="0" applyAlignment="0" applyProtection="0"/>
    <xf numFmtId="0" fontId="29" fillId="25" borderId="140"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26" fillId="12" borderId="142" applyNumberFormat="0" applyAlignment="0" applyProtection="0"/>
    <xf numFmtId="0" fontId="14" fillId="28" borderId="143" applyNumberFormat="0" applyFont="0" applyAlignment="0" applyProtection="0"/>
    <xf numFmtId="0" fontId="14" fillId="28" borderId="139" applyNumberFormat="0" applyFont="0" applyAlignment="0" applyProtection="0"/>
    <xf numFmtId="0" fontId="14" fillId="28" borderId="143" applyNumberFormat="0" applyFont="0" applyAlignment="0" applyProtection="0"/>
    <xf numFmtId="0" fontId="14" fillId="28" borderId="139" applyNumberFormat="0" applyFont="0" applyAlignment="0" applyProtection="0"/>
    <xf numFmtId="0" fontId="19" fillId="25" borderId="152" applyNumberFormat="0" applyAlignment="0" applyProtection="0"/>
    <xf numFmtId="0" fontId="29" fillId="25" borderId="149" applyNumberFormat="0" applyAlignment="0" applyProtection="0"/>
    <xf numFmtId="0" fontId="29" fillId="25" borderId="144" applyNumberFormat="0" applyAlignment="0" applyProtection="0"/>
    <xf numFmtId="0" fontId="31" fillId="0" borderId="150" applyNumberFormat="0" applyFill="0" applyAlignment="0" applyProtection="0"/>
    <xf numFmtId="0" fontId="14" fillId="28" borderId="143" applyNumberFormat="0" applyFont="0" applyAlignment="0" applyProtection="0"/>
    <xf numFmtId="0" fontId="14" fillId="28" borderId="143" applyNumberFormat="0" applyFont="0" applyAlignment="0" applyProtection="0"/>
    <xf numFmtId="0" fontId="26" fillId="12" borderId="146" applyNumberFormat="0" applyAlignment="0" applyProtection="0"/>
    <xf numFmtId="0" fontId="31" fillId="0" borderId="145" applyNumberFormat="0" applyFill="0" applyAlignment="0" applyProtection="0"/>
    <xf numFmtId="0" fontId="29" fillId="25" borderId="144" applyNumberFormat="0" applyAlignment="0" applyProtection="0"/>
    <xf numFmtId="0" fontId="26" fillId="12" borderId="146" applyNumberFormat="0" applyAlignment="0" applyProtection="0"/>
    <xf numFmtId="0" fontId="14" fillId="28" borderId="143" applyNumberFormat="0" applyFont="0" applyAlignment="0" applyProtection="0"/>
    <xf numFmtId="0" fontId="14" fillId="28" borderId="143" applyNumberFormat="0" applyFont="0" applyAlignment="0" applyProtection="0"/>
    <xf numFmtId="0" fontId="14" fillId="28" borderId="143" applyNumberFormat="0" applyFont="0" applyAlignment="0" applyProtection="0"/>
    <xf numFmtId="0" fontId="29" fillId="25" borderId="144" applyNumberFormat="0" applyAlignment="0" applyProtection="0"/>
    <xf numFmtId="0" fontId="26" fillId="12" borderId="147" applyNumberFormat="0" applyAlignment="0" applyProtection="0"/>
    <xf numFmtId="0" fontId="14" fillId="28" borderId="143" applyNumberFormat="0" applyFont="0" applyAlignment="0" applyProtection="0"/>
    <xf numFmtId="0" fontId="14" fillId="28" borderId="148" applyNumberFormat="0" applyFont="0" applyAlignment="0" applyProtection="0"/>
    <xf numFmtId="0" fontId="31" fillId="0" borderId="145" applyNumberFormat="0" applyFill="0" applyAlignment="0" applyProtection="0"/>
    <xf numFmtId="0" fontId="14" fillId="28" borderId="143" applyNumberFormat="0" applyFont="0" applyAlignment="0" applyProtection="0"/>
    <xf numFmtId="0" fontId="14" fillId="28" borderId="143" applyNumberFormat="0" applyFont="0" applyAlignment="0" applyProtection="0"/>
    <xf numFmtId="0" fontId="19" fillId="25" borderId="147" applyNumberFormat="0" applyAlignment="0" applyProtection="0"/>
    <xf numFmtId="0" fontId="19" fillId="25" borderId="146" applyNumberFormat="0" applyAlignment="0" applyProtection="0"/>
    <xf numFmtId="0" fontId="26" fillId="12" borderId="146" applyNumberFormat="0" applyAlignment="0" applyProtection="0"/>
    <xf numFmtId="0" fontId="31" fillId="0" borderId="145" applyNumberFormat="0" applyFill="0" applyAlignment="0" applyProtection="0"/>
    <xf numFmtId="0" fontId="31" fillId="0" borderId="145" applyNumberFormat="0" applyFill="0" applyAlignment="0" applyProtection="0"/>
    <xf numFmtId="0" fontId="29" fillId="25" borderId="144" applyNumberFormat="0" applyAlignment="0" applyProtection="0"/>
    <xf numFmtId="0" fontId="14" fillId="28" borderId="143" applyNumberFormat="0" applyFont="0" applyAlignment="0" applyProtection="0"/>
    <xf numFmtId="0" fontId="19" fillId="25" borderId="146" applyNumberFormat="0" applyAlignment="0" applyProtection="0"/>
    <xf numFmtId="0" fontId="29" fillId="25" borderId="149" applyNumberFormat="0" applyAlignment="0" applyProtection="0"/>
    <xf numFmtId="0" fontId="31" fillId="0" borderId="145" applyNumberFormat="0" applyFill="0" applyAlignment="0" applyProtection="0"/>
    <xf numFmtId="0" fontId="26" fillId="12" borderId="147" applyNumberFormat="0" applyAlignment="0" applyProtection="0"/>
    <xf numFmtId="0" fontId="19" fillId="25" borderId="147" applyNumberFormat="0" applyAlignment="0" applyProtection="0"/>
    <xf numFmtId="0" fontId="14" fillId="28" borderId="148" applyNumberFormat="0" applyFont="0" applyAlignment="0" applyProtection="0"/>
    <xf numFmtId="0" fontId="19" fillId="25" borderId="147" applyNumberFormat="0" applyAlignment="0" applyProtection="0"/>
    <xf numFmtId="0" fontId="19" fillId="25" borderId="146" applyNumberFormat="0" applyAlignment="0" applyProtection="0"/>
    <xf numFmtId="0" fontId="14" fillId="28" borderId="143" applyNumberFormat="0" applyFont="0" applyAlignment="0" applyProtection="0"/>
    <xf numFmtId="0" fontId="26" fillId="12" borderId="152" applyNumberFormat="0" applyAlignment="0" applyProtection="0"/>
    <xf numFmtId="0" fontId="14" fillId="28" borderId="143" applyNumberFormat="0" applyFont="0" applyAlignment="0" applyProtection="0"/>
    <xf numFmtId="0" fontId="29" fillId="25" borderId="144" applyNumberFormat="0" applyAlignment="0" applyProtection="0"/>
    <xf numFmtId="0" fontId="26" fillId="12" borderId="146" applyNumberFormat="0" applyAlignment="0" applyProtection="0"/>
    <xf numFmtId="0" fontId="14" fillId="28" borderId="143" applyNumberFormat="0" applyFont="0" applyAlignment="0" applyProtection="0"/>
    <xf numFmtId="0" fontId="14" fillId="28" borderId="148" applyNumberFormat="0" applyFont="0" applyAlignment="0" applyProtection="0"/>
    <xf numFmtId="0" fontId="29" fillId="25" borderId="154" applyNumberFormat="0" applyAlignment="0" applyProtection="0"/>
    <xf numFmtId="0" fontId="14" fillId="28" borderId="143" applyNumberFormat="0" applyFont="0" applyAlignment="0" applyProtection="0"/>
    <xf numFmtId="0" fontId="31" fillId="0" borderId="145" applyNumberFormat="0" applyFill="0" applyAlignment="0" applyProtection="0"/>
    <xf numFmtId="0" fontId="29" fillId="25" borderId="144" applyNumberFormat="0" applyAlignment="0" applyProtection="0"/>
    <xf numFmtId="0" fontId="14" fillId="28" borderId="143" applyNumberFormat="0" applyFont="0" applyAlignment="0" applyProtection="0"/>
    <xf numFmtId="0" fontId="31" fillId="0" borderId="145" applyNumberFormat="0" applyFill="0" applyAlignment="0" applyProtection="0"/>
    <xf numFmtId="0" fontId="19" fillId="25" borderId="146" applyNumberFormat="0" applyAlignment="0" applyProtection="0"/>
    <xf numFmtId="0" fontId="29" fillId="25" borderId="144"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31" fillId="0" borderId="150" applyNumberFormat="0" applyFill="0" applyAlignment="0" applyProtection="0"/>
    <xf numFmtId="0" fontId="14" fillId="28" borderId="148" applyNumberFormat="0" applyFont="0" applyAlignment="0" applyProtection="0"/>
    <xf numFmtId="0" fontId="19" fillId="25" borderId="147" applyNumberFormat="0" applyAlignment="0" applyProtection="0"/>
    <xf numFmtId="0" fontId="14" fillId="28" borderId="148" applyNumberFormat="0" applyFont="0" applyAlignment="0" applyProtection="0"/>
    <xf numFmtId="0" fontId="26" fillId="12" borderId="147" applyNumberFormat="0" applyAlignment="0" applyProtection="0"/>
    <xf numFmtId="0" fontId="29" fillId="25" borderId="149" applyNumberFormat="0" applyAlignment="0" applyProtection="0"/>
    <xf numFmtId="0" fontId="26" fillId="12" borderId="147" applyNumberFormat="0" applyAlignment="0" applyProtection="0"/>
    <xf numFmtId="0" fontId="19" fillId="25" borderId="147" applyNumberFormat="0" applyAlignment="0" applyProtection="0"/>
    <xf numFmtId="0" fontId="19" fillId="25" borderId="147" applyNumberFormat="0" applyAlignment="0" applyProtection="0"/>
    <xf numFmtId="0" fontId="26" fillId="12" borderId="147" applyNumberFormat="0" applyAlignment="0" applyProtection="0"/>
    <xf numFmtId="0" fontId="19" fillId="25" borderId="147"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26" fillId="12" borderId="147" applyNumberFormat="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19" fillId="25" borderId="147" applyNumberFormat="0" applyAlignment="0" applyProtection="0"/>
    <xf numFmtId="0" fontId="19" fillId="25" borderId="147" applyNumberFormat="0" applyAlignment="0" applyProtection="0"/>
    <xf numFmtId="0" fontId="26" fillId="12" borderId="147" applyNumberFormat="0" applyAlignment="0" applyProtection="0"/>
    <xf numFmtId="0" fontId="19" fillId="25" borderId="147" applyNumberFormat="0" applyAlignment="0" applyProtection="0"/>
    <xf numFmtId="0" fontId="26" fillId="12" borderId="147"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26" fillId="12" borderId="147"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29" fillId="25" borderId="149" applyNumberFormat="0" applyAlignment="0" applyProtection="0"/>
    <xf numFmtId="0" fontId="14" fillId="28" borderId="148" applyNumberFormat="0" applyFont="0" applyAlignment="0" applyProtection="0"/>
    <xf numFmtId="0" fontId="19" fillId="25" borderId="147"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26" fillId="12" borderId="147" applyNumberFormat="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31" fillId="0" borderId="150" applyNumberFormat="0" applyFill="0" applyAlignment="0" applyProtection="0"/>
    <xf numFmtId="0" fontId="19" fillId="25" borderId="147" applyNumberFormat="0" applyAlignment="0" applyProtection="0"/>
    <xf numFmtId="0" fontId="19" fillId="25" borderId="147" applyNumberFormat="0" applyAlignment="0" applyProtection="0"/>
    <xf numFmtId="0" fontId="14" fillId="28" borderId="148" applyNumberFormat="0" applyFont="0" applyAlignment="0" applyProtection="0"/>
    <xf numFmtId="0" fontId="26" fillId="12" borderId="147" applyNumberFormat="0" applyAlignment="0" applyProtection="0"/>
    <xf numFmtId="0" fontId="29" fillId="25" borderId="149"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26" fillId="12" borderId="147" applyNumberFormat="0" applyAlignment="0" applyProtection="0"/>
    <xf numFmtId="0" fontId="14" fillId="28" borderId="148" applyNumberFormat="0" applyFont="0" applyAlignment="0" applyProtection="0"/>
    <xf numFmtId="0" fontId="14" fillId="28" borderId="148" applyNumberFormat="0" applyFont="0" applyAlignment="0" applyProtection="0"/>
    <xf numFmtId="0" fontId="14" fillId="28" borderId="153" applyNumberFormat="0" applyFont="0" applyAlignment="0" applyProtection="0"/>
  </cellStyleXfs>
  <cellXfs count="164">
    <xf numFmtId="0" fontId="0" fillId="0" borderId="0" xfId="0"/>
    <xf numFmtId="0" fontId="12" fillId="0" borderId="151" xfId="0" applyFont="1" applyBorder="1" applyAlignment="1" applyProtection="1">
      <alignment horizontal="center" vertical="center" wrapText="1"/>
      <protection locked="0"/>
    </xf>
    <xf numFmtId="0" fontId="43" fillId="32" borderId="164" xfId="0" applyFont="1" applyFill="1" applyBorder="1"/>
    <xf numFmtId="0" fontId="41" fillId="32" borderId="30" xfId="0" applyFont="1" applyFill="1" applyBorder="1"/>
    <xf numFmtId="0" fontId="39" fillId="32" borderId="30" xfId="0" applyFont="1" applyFill="1" applyBorder="1"/>
    <xf numFmtId="0" fontId="40" fillId="0" borderId="166" xfId="0" applyFont="1" applyBorder="1"/>
    <xf numFmtId="0" fontId="0" fillId="4" borderId="0" xfId="0" applyFill="1"/>
    <xf numFmtId="0" fontId="40" fillId="4" borderId="0" xfId="0" applyFont="1" applyFill="1"/>
    <xf numFmtId="0" fontId="0" fillId="4" borderId="167" xfId="0" applyFill="1" applyBorder="1"/>
    <xf numFmtId="0" fontId="44" fillId="3" borderId="166" xfId="0" applyFont="1" applyFill="1" applyBorder="1"/>
    <xf numFmtId="0" fontId="45" fillId="6" borderId="169" xfId="0" applyFont="1" applyFill="1" applyBorder="1"/>
    <xf numFmtId="0" fontId="45" fillId="6" borderId="173" xfId="0" applyFont="1" applyFill="1" applyBorder="1" applyAlignment="1">
      <alignment horizontal="center"/>
    </xf>
    <xf numFmtId="0" fontId="45" fillId="6" borderId="174" xfId="0" applyFont="1" applyFill="1" applyBorder="1" applyAlignment="1">
      <alignment horizontal="center"/>
    </xf>
    <xf numFmtId="0" fontId="45" fillId="6" borderId="175" xfId="0" applyFont="1" applyFill="1" applyBorder="1" applyAlignment="1">
      <alignment horizontal="center"/>
    </xf>
    <xf numFmtId="0" fontId="0" fillId="0" borderId="176" xfId="0" applyBorder="1" applyAlignment="1">
      <alignment horizontal="center"/>
    </xf>
    <xf numFmtId="0" fontId="0" fillId="0" borderId="177" xfId="0" applyBorder="1" applyAlignment="1">
      <alignment horizontal="center"/>
    </xf>
    <xf numFmtId="0" fontId="0" fillId="0" borderId="178" xfId="0" applyBorder="1" applyAlignment="1">
      <alignment horizontal="center"/>
    </xf>
    <xf numFmtId="0" fontId="45" fillId="6" borderId="182" xfId="0" applyFont="1" applyFill="1" applyBorder="1" applyAlignment="1">
      <alignment horizontal="center"/>
    </xf>
    <xf numFmtId="0" fontId="45" fillId="3" borderId="168" xfId="0" applyFont="1" applyFill="1" applyBorder="1" applyAlignment="1">
      <alignment horizontal="center"/>
    </xf>
    <xf numFmtId="0" fontId="45" fillId="3" borderId="179" xfId="0" applyFont="1" applyFill="1" applyBorder="1" applyAlignment="1">
      <alignment horizontal="center"/>
    </xf>
    <xf numFmtId="0" fontId="45" fillId="3" borderId="180" xfId="0" applyFont="1" applyFill="1" applyBorder="1" applyAlignment="1">
      <alignment horizontal="center"/>
    </xf>
    <xf numFmtId="0" fontId="45" fillId="3" borderId="181" xfId="0" applyFont="1" applyFill="1" applyBorder="1" applyAlignment="1">
      <alignment horizontal="center"/>
    </xf>
    <xf numFmtId="0" fontId="45" fillId="3" borderId="184" xfId="0" applyFont="1" applyFill="1" applyBorder="1" applyAlignment="1">
      <alignment horizontal="center"/>
    </xf>
    <xf numFmtId="0" fontId="0" fillId="0" borderId="183" xfId="0" applyBorder="1" applyAlignment="1">
      <alignment horizontal="center"/>
    </xf>
    <xf numFmtId="0" fontId="46" fillId="6" borderId="174" xfId="0" applyFont="1" applyFill="1" applyBorder="1" applyAlignment="1">
      <alignment horizontal="center"/>
    </xf>
    <xf numFmtId="0" fontId="46" fillId="6" borderId="175" xfId="0" applyFont="1" applyFill="1" applyBorder="1" applyAlignment="1">
      <alignment horizontal="center"/>
    </xf>
    <xf numFmtId="49" fontId="49" fillId="32" borderId="1" xfId="0" applyNumberFormat="1" applyFont="1" applyFill="1" applyBorder="1" applyAlignment="1">
      <alignment horizontal="right" vertical="center"/>
    </xf>
    <xf numFmtId="1" fontId="54" fillId="31" borderId="1" xfId="0" applyNumberFormat="1" applyFont="1" applyFill="1" applyBorder="1"/>
    <xf numFmtId="0" fontId="55" fillId="31" borderId="1" xfId="0" applyFont="1" applyFill="1" applyBorder="1" applyAlignment="1">
      <alignment horizontal="center"/>
    </xf>
    <xf numFmtId="0" fontId="53" fillId="31" borderId="1" xfId="0" applyFont="1" applyFill="1" applyBorder="1" applyAlignment="1">
      <alignment horizontal="center"/>
    </xf>
    <xf numFmtId="0" fontId="0" fillId="0" borderId="166" xfId="0" applyBorder="1"/>
    <xf numFmtId="0" fontId="12" fillId="31" borderId="151" xfId="0" applyFont="1" applyFill="1" applyBorder="1" applyAlignment="1" applyProtection="1">
      <alignment horizontal="left" vertical="center" wrapText="1"/>
      <protection locked="0"/>
    </xf>
    <xf numFmtId="0" fontId="12" fillId="31" borderId="151" xfId="0" applyFont="1" applyFill="1" applyBorder="1" applyAlignment="1" applyProtection="1">
      <alignment horizontal="center" vertical="center" wrapText="1"/>
      <protection locked="0"/>
    </xf>
    <xf numFmtId="0" fontId="4" fillId="31" borderId="151" xfId="0" applyFont="1" applyFill="1" applyBorder="1" applyProtection="1">
      <protection locked="0"/>
    </xf>
    <xf numFmtId="0" fontId="0" fillId="31" borderId="151" xfId="0" applyFill="1" applyBorder="1" applyProtection="1">
      <protection locked="0"/>
    </xf>
    <xf numFmtId="0" fontId="12" fillId="31" borderId="0" xfId="0" applyFont="1" applyFill="1" applyAlignment="1" applyProtection="1">
      <alignment horizontal="left" vertical="center" wrapText="1"/>
      <protection locked="0"/>
    </xf>
    <xf numFmtId="0" fontId="52" fillId="31" borderId="0" xfId="0" applyFont="1" applyFill="1" applyProtection="1">
      <protection locked="0"/>
    </xf>
    <xf numFmtId="0" fontId="12" fillId="31" borderId="0" xfId="0" applyFont="1" applyFill="1" applyAlignment="1" applyProtection="1">
      <alignment horizontal="center" vertical="center" wrapText="1"/>
      <protection locked="0"/>
    </xf>
    <xf numFmtId="0" fontId="0" fillId="33" borderId="0" xfId="0" applyFill="1"/>
    <xf numFmtId="0" fontId="61" fillId="33" borderId="0" xfId="0" applyFont="1" applyFill="1"/>
    <xf numFmtId="0" fontId="0" fillId="33" borderId="0" xfId="0" applyFill="1" applyAlignment="1">
      <alignment horizontal="right"/>
    </xf>
    <xf numFmtId="0" fontId="45" fillId="6" borderId="194" xfId="0" applyFont="1" applyFill="1" applyBorder="1" applyAlignment="1">
      <alignment horizontal="center"/>
    </xf>
    <xf numFmtId="0" fontId="45" fillId="6" borderId="195" xfId="0" applyFont="1" applyFill="1" applyBorder="1" applyAlignment="1">
      <alignment horizontal="center"/>
    </xf>
    <xf numFmtId="0" fontId="45" fillId="6" borderId="196" xfId="0" applyFont="1" applyFill="1" applyBorder="1" applyAlignment="1">
      <alignment horizontal="center"/>
    </xf>
    <xf numFmtId="0" fontId="47" fillId="6" borderId="197" xfId="0" applyFont="1" applyFill="1" applyBorder="1" applyAlignment="1">
      <alignment horizontal="center"/>
    </xf>
    <xf numFmtId="0" fontId="56" fillId="31" borderId="1" xfId="0" applyFont="1" applyFill="1" applyBorder="1" applyAlignment="1" applyProtection="1">
      <alignment horizontal="left" vertical="center"/>
      <protection locked="0"/>
    </xf>
    <xf numFmtId="0" fontId="64" fillId="4" borderId="156" xfId="0" applyFont="1" applyFill="1" applyBorder="1" applyAlignment="1">
      <alignment horizontal="left" vertical="top"/>
    </xf>
    <xf numFmtId="0" fontId="12" fillId="4" borderId="157" xfId="0" applyFont="1" applyFill="1" applyBorder="1" applyAlignment="1">
      <alignment horizontal="center" vertical="center"/>
    </xf>
    <xf numFmtId="0" fontId="12" fillId="4" borderId="158" xfId="0" applyFont="1" applyFill="1" applyBorder="1" applyAlignment="1">
      <alignment horizontal="center" vertical="center"/>
    </xf>
    <xf numFmtId="0" fontId="13" fillId="0" borderId="0" xfId="0" applyFont="1"/>
    <xf numFmtId="0" fontId="64" fillId="4" borderId="159" xfId="0" applyFont="1" applyFill="1" applyBorder="1" applyAlignment="1">
      <alignment horizontal="left" vertical="top"/>
    </xf>
    <xf numFmtId="0" fontId="64" fillId="4" borderId="0" xfId="0" applyFont="1" applyFill="1" applyAlignment="1">
      <alignment horizontal="center" vertical="center"/>
    </xf>
    <xf numFmtId="0" fontId="64" fillId="4" borderId="160" xfId="0" applyFont="1" applyFill="1" applyBorder="1" applyAlignment="1">
      <alignment horizontal="center" vertical="center"/>
    </xf>
    <xf numFmtId="0" fontId="63" fillId="6" borderId="185" xfId="0" applyFont="1" applyFill="1" applyBorder="1"/>
    <xf numFmtId="0" fontId="63" fillId="0" borderId="164" xfId="0" applyFont="1" applyBorder="1"/>
    <xf numFmtId="0" fontId="63" fillId="0" borderId="166" xfId="0" applyFont="1" applyBorder="1"/>
    <xf numFmtId="0" fontId="63" fillId="4" borderId="187" xfId="0" applyFont="1" applyFill="1" applyBorder="1"/>
    <xf numFmtId="0" fontId="13" fillId="4" borderId="189" xfId="0" applyFont="1" applyFill="1" applyBorder="1" applyAlignment="1">
      <alignment wrapText="1"/>
    </xf>
    <xf numFmtId="0" fontId="13" fillId="4" borderId="189" xfId="0" applyFont="1" applyFill="1" applyBorder="1"/>
    <xf numFmtId="0" fontId="13" fillId="4" borderId="188" xfId="0" applyFont="1" applyFill="1" applyBorder="1"/>
    <xf numFmtId="49" fontId="0" fillId="33" borderId="0" xfId="0" quotePrefix="1" applyNumberFormat="1" applyFill="1" applyAlignment="1">
      <alignment horizontal="right"/>
    </xf>
    <xf numFmtId="0" fontId="8" fillId="5" borderId="1" xfId="0" applyFont="1" applyFill="1" applyBorder="1" applyAlignment="1">
      <alignment horizontal="center" vertical="center" wrapText="1"/>
    </xf>
    <xf numFmtId="49" fontId="8" fillId="5"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textRotation="90" wrapText="1"/>
    </xf>
    <xf numFmtId="0" fontId="2" fillId="2" borderId="2" xfId="0" applyFont="1" applyFill="1" applyBorder="1" applyAlignment="1">
      <alignment horizontal="center" vertical="center" textRotation="90" wrapText="1"/>
    </xf>
    <xf numFmtId="0" fontId="2" fillId="29" borderId="2" xfId="0" applyFont="1" applyFill="1" applyBorder="1" applyAlignment="1">
      <alignment horizontal="center" vertical="center" textRotation="90" wrapText="1"/>
    </xf>
    <xf numFmtId="0" fontId="2" fillId="2" borderId="1" xfId="0" applyFont="1" applyFill="1" applyBorder="1" applyAlignment="1">
      <alignment horizontal="center" vertical="center"/>
    </xf>
    <xf numFmtId="0" fontId="3" fillId="6" borderId="1" xfId="0" applyFont="1" applyFill="1" applyBorder="1" applyAlignment="1">
      <alignment horizontal="center" vertical="center"/>
    </xf>
    <xf numFmtId="0" fontId="3" fillId="0" borderId="0" xfId="0" applyFont="1" applyAlignment="1">
      <alignment horizontal="center" vertical="center"/>
    </xf>
    <xf numFmtId="0" fontId="59" fillId="6" borderId="0" xfId="0" applyFont="1" applyFill="1" applyAlignment="1">
      <alignment horizontal="left" vertical="top"/>
    </xf>
    <xf numFmtId="0" fontId="56" fillId="6" borderId="0" xfId="0" applyFont="1" applyFill="1" applyAlignment="1">
      <alignment horizontal="left" vertical="center"/>
    </xf>
    <xf numFmtId="0" fontId="57" fillId="6" borderId="30" xfId="0" applyFont="1" applyFill="1" applyBorder="1" applyAlignment="1">
      <alignment horizontal="left" vertical="center"/>
    </xf>
    <xf numFmtId="0" fontId="62" fillId="6" borderId="30" xfId="0" applyFont="1" applyFill="1" applyBorder="1" applyAlignment="1">
      <alignment horizontal="left" vertical="center"/>
    </xf>
    <xf numFmtId="0" fontId="53" fillId="2" borderId="0" xfId="0" applyFont="1" applyFill="1" applyAlignment="1">
      <alignment horizontal="center" vertical="center"/>
    </xf>
    <xf numFmtId="0" fontId="53" fillId="2" borderId="0" xfId="0" applyFont="1" applyFill="1" applyAlignment="1">
      <alignment horizontal="center" vertical="center" wrapText="1"/>
    </xf>
    <xf numFmtId="0" fontId="53" fillId="2" borderId="0" xfId="0" applyFont="1" applyFill="1" applyAlignment="1">
      <alignment horizontal="center" vertical="center" textRotation="90"/>
    </xf>
    <xf numFmtId="0" fontId="35" fillId="2" borderId="0" xfId="0" applyFont="1" applyFill="1" applyAlignment="1">
      <alignment horizontal="center" vertical="center" textRotation="90"/>
    </xf>
    <xf numFmtId="0" fontId="35" fillId="29" borderId="0" xfId="0" applyFont="1" applyFill="1" applyAlignment="1">
      <alignment horizontal="center" vertical="center" textRotation="90"/>
    </xf>
    <xf numFmtId="0" fontId="2" fillId="2" borderId="0" xfId="0" applyFont="1" applyFill="1" applyAlignment="1">
      <alignment horizontal="center" vertical="center"/>
    </xf>
    <xf numFmtId="0" fontId="3" fillId="31" borderId="1" xfId="0" applyFont="1" applyFill="1" applyBorder="1" applyAlignment="1">
      <alignment horizontal="center" vertical="center"/>
    </xf>
    <xf numFmtId="0" fontId="10" fillId="3" borderId="3" xfId="0" applyFont="1" applyFill="1" applyBorder="1" applyAlignment="1">
      <alignment vertical="center"/>
    </xf>
    <xf numFmtId="0" fontId="10" fillId="3" borderId="4" xfId="0" applyFont="1" applyFill="1" applyBorder="1" applyAlignment="1">
      <alignment vertical="center"/>
    </xf>
    <xf numFmtId="0" fontId="11" fillId="3" borderId="4" xfId="0" applyFont="1" applyFill="1" applyBorder="1" applyAlignment="1">
      <alignment horizontal="center" wrapText="1"/>
    </xf>
    <xf numFmtId="49" fontId="11" fillId="3" borderId="4" xfId="0" applyNumberFormat="1" applyFont="1" applyFill="1" applyBorder="1" applyAlignment="1">
      <alignment horizontal="center" wrapText="1"/>
    </xf>
    <xf numFmtId="0" fontId="10" fillId="3" borderId="4"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4" fillId="0" borderId="0" xfId="0" applyFont="1"/>
    <xf numFmtId="0" fontId="12" fillId="0" borderId="151" xfId="0" applyFont="1" applyBorder="1" applyAlignment="1">
      <alignment horizontal="center" vertical="center"/>
    </xf>
    <xf numFmtId="0" fontId="12" fillId="0" borderId="151" xfId="0" applyFont="1" applyBorder="1" applyAlignment="1">
      <alignment horizontal="center" vertical="center" wrapText="1"/>
    </xf>
    <xf numFmtId="49" fontId="12" fillId="0" borderId="151" xfId="0" applyNumberFormat="1" applyFont="1" applyBorder="1" applyAlignment="1">
      <alignment horizontal="center" vertical="center" wrapText="1"/>
    </xf>
    <xf numFmtId="0" fontId="12" fillId="0" borderId="151" xfId="0" applyFont="1" applyBorder="1" applyAlignment="1">
      <alignment vertical="center" wrapText="1"/>
    </xf>
    <xf numFmtId="0" fontId="5" fillId="6" borderId="151" xfId="0" applyFont="1" applyFill="1" applyBorder="1" applyAlignment="1">
      <alignment horizontal="center"/>
    </xf>
    <xf numFmtId="0" fontId="7" fillId="0" borderId="151" xfId="0" applyFont="1" applyBorder="1"/>
    <xf numFmtId="0" fontId="4" fillId="0" borderId="190" xfId="0" applyFont="1" applyBorder="1"/>
    <xf numFmtId="0" fontId="12" fillId="30" borderId="151" xfId="0" applyFont="1" applyFill="1" applyBorder="1" applyAlignment="1">
      <alignment horizontal="center" vertical="center" wrapText="1"/>
    </xf>
    <xf numFmtId="0" fontId="4" fillId="4" borderId="151" xfId="0" applyFont="1" applyFill="1" applyBorder="1"/>
    <xf numFmtId="0" fontId="12" fillId="0" borderId="151" xfId="1" applyFont="1" applyBorder="1" applyAlignment="1">
      <alignment vertical="center" wrapText="1"/>
    </xf>
    <xf numFmtId="0" fontId="13" fillId="0" borderId="151" xfId="1" applyFont="1" applyBorder="1" applyAlignment="1">
      <alignment vertical="center" wrapText="1"/>
    </xf>
    <xf numFmtId="0" fontId="7" fillId="0" borderId="190" xfId="0" applyFont="1" applyBorder="1"/>
    <xf numFmtId="0" fontId="4" fillId="4" borderId="0" xfId="0" applyFont="1" applyFill="1"/>
    <xf numFmtId="0" fontId="7" fillId="0" borderId="0" xfId="0" applyFont="1"/>
    <xf numFmtId="0" fontId="13" fillId="0" borderId="151" xfId="0" applyFont="1" applyBorder="1" applyAlignment="1">
      <alignment vertical="center" wrapText="1"/>
    </xf>
    <xf numFmtId="0" fontId="4" fillId="0" borderId="151" xfId="0" applyFont="1" applyBorder="1"/>
    <xf numFmtId="0" fontId="48" fillId="3" borderId="151" xfId="0" applyFont="1" applyFill="1" applyBorder="1" applyAlignment="1">
      <alignment horizontal="center" vertical="center"/>
    </xf>
    <xf numFmtId="0" fontId="48" fillId="3" borderId="151" xfId="0" applyFont="1" applyFill="1" applyBorder="1" applyAlignment="1">
      <alignment horizontal="center" vertical="center" wrapText="1"/>
    </xf>
    <xf numFmtId="49" fontId="48" fillId="3" borderId="151" xfId="0" applyNumberFormat="1" applyFont="1" applyFill="1" applyBorder="1" applyAlignment="1">
      <alignment horizontal="center" vertical="center" wrapText="1"/>
    </xf>
    <xf numFmtId="0" fontId="48" fillId="3" borderId="151" xfId="0" applyFont="1" applyFill="1" applyBorder="1" applyAlignment="1">
      <alignment vertical="center" wrapText="1"/>
    </xf>
    <xf numFmtId="0" fontId="48" fillId="3" borderId="151" xfId="0" applyFont="1" applyFill="1" applyBorder="1" applyAlignment="1">
      <alignment horizontal="left" vertical="center" wrapText="1"/>
    </xf>
    <xf numFmtId="0" fontId="48" fillId="3" borderId="151" xfId="0" applyFont="1" applyFill="1" applyBorder="1" applyAlignment="1">
      <alignment vertical="center"/>
    </xf>
    <xf numFmtId="0" fontId="42" fillId="3" borderId="151" xfId="0" applyFont="1" applyFill="1" applyBorder="1" applyAlignment="1">
      <alignment horizontal="center"/>
    </xf>
    <xf numFmtId="0" fontId="48" fillId="3" borderId="151" xfId="0" applyFont="1" applyFill="1" applyBorder="1"/>
    <xf numFmtId="0" fontId="7" fillId="0" borderId="0" xfId="0" applyFont="1" applyAlignment="1">
      <alignment horizontal="center" vertical="center"/>
    </xf>
    <xf numFmtId="0" fontId="7" fillId="0" borderId="0" xfId="0" applyFont="1" applyAlignment="1">
      <alignment horizontal="center" vertical="center" wrapText="1"/>
    </xf>
    <xf numFmtId="49" fontId="7" fillId="0" borderId="0" xfId="0" applyNumberFormat="1" applyFont="1" applyAlignment="1">
      <alignment horizontal="center" vertical="center" wrapText="1"/>
    </xf>
    <xf numFmtId="0" fontId="5" fillId="0" borderId="0" xfId="0" applyFont="1" applyAlignment="1">
      <alignment vertical="center" wrapText="1"/>
    </xf>
    <xf numFmtId="0" fontId="7" fillId="0" borderId="0" xfId="0" applyFont="1" applyAlignment="1">
      <alignment horizontal="left" vertical="center" wrapText="1"/>
    </xf>
    <xf numFmtId="0" fontId="7" fillId="0" borderId="0" xfId="0" applyFont="1" applyAlignment="1">
      <alignment vertical="center"/>
    </xf>
    <xf numFmtId="0" fontId="3" fillId="6" borderId="1" xfId="0" applyFont="1" applyFill="1" applyBorder="1" applyAlignment="1">
      <alignment horizontal="center" vertical="top"/>
    </xf>
    <xf numFmtId="0" fontId="33" fillId="6" borderId="0" xfId="0" applyFont="1" applyFill="1" applyAlignment="1">
      <alignment horizontal="left" vertical="top"/>
    </xf>
    <xf numFmtId="0" fontId="33" fillId="6" borderId="0" xfId="0" applyFont="1" applyFill="1" applyAlignment="1">
      <alignment horizontal="center" vertical="center"/>
    </xf>
    <xf numFmtId="0" fontId="33" fillId="6" borderId="30" xfId="0" applyFont="1" applyFill="1" applyBorder="1" applyAlignment="1">
      <alignment horizontal="left" vertical="center"/>
    </xf>
    <xf numFmtId="49" fontId="33" fillId="6" borderId="30" xfId="0" applyNumberFormat="1" applyFont="1" applyFill="1" applyBorder="1" applyAlignment="1">
      <alignment horizontal="left" vertical="center"/>
    </xf>
    <xf numFmtId="0" fontId="37" fillId="6" borderId="30" xfId="0" applyFont="1" applyFill="1" applyBorder="1" applyAlignment="1">
      <alignment horizontal="left" vertical="center"/>
    </xf>
    <xf numFmtId="0" fontId="3" fillId="31" borderId="1" xfId="0" applyFont="1" applyFill="1" applyBorder="1" applyAlignment="1">
      <alignment horizontal="center" vertical="top"/>
    </xf>
    <xf numFmtId="0" fontId="11" fillId="3" borderId="4" xfId="0" applyFont="1" applyFill="1" applyBorder="1" applyAlignment="1">
      <alignment horizontal="center" vertical="top" wrapText="1"/>
    </xf>
    <xf numFmtId="0" fontId="13" fillId="0" borderId="151" xfId="0" applyFont="1" applyBorder="1" applyAlignment="1">
      <alignment horizontal="center" vertical="center"/>
    </xf>
    <xf numFmtId="0" fontId="13" fillId="0" borderId="151" xfId="0" applyFont="1" applyBorder="1" applyAlignment="1">
      <alignment horizontal="center" vertical="center" wrapText="1"/>
    </xf>
    <xf numFmtId="0" fontId="14" fillId="0" borderId="190" xfId="0" applyFont="1" applyBorder="1" applyAlignment="1">
      <alignment wrapText="1"/>
    </xf>
    <xf numFmtId="0" fontId="14" fillId="0" borderId="198" xfId="0" applyFont="1" applyBorder="1" applyAlignment="1">
      <alignment vertical="top" wrapText="1"/>
    </xf>
    <xf numFmtId="0" fontId="14" fillId="0" borderId="190" xfId="0" applyFont="1" applyBorder="1" applyAlignment="1">
      <alignment vertical="top" wrapText="1"/>
    </xf>
    <xf numFmtId="0" fontId="67" fillId="0" borderId="151" xfId="1" applyFont="1" applyBorder="1" applyAlignment="1">
      <alignment vertical="center" wrapText="1"/>
    </xf>
    <xf numFmtId="0" fontId="14" fillId="0" borderId="200" xfId="0" applyFont="1" applyBorder="1" applyAlignment="1">
      <alignment vertical="top" wrapText="1"/>
    </xf>
    <xf numFmtId="0" fontId="14" fillId="0" borderId="199" xfId="0" applyFont="1" applyBorder="1" applyAlignment="1">
      <alignment wrapText="1"/>
    </xf>
    <xf numFmtId="0" fontId="37" fillId="0" borderId="151" xfId="1" applyFont="1" applyBorder="1" applyAlignment="1">
      <alignment vertical="center" wrapText="1"/>
    </xf>
    <xf numFmtId="0" fontId="14" fillId="0" borderId="199" xfId="0" applyFont="1" applyBorder="1" applyAlignment="1">
      <alignment vertical="top" wrapText="1"/>
    </xf>
    <xf numFmtId="0" fontId="7" fillId="0" borderId="0" xfId="0" applyFont="1" applyAlignment="1">
      <alignment vertical="top"/>
    </xf>
    <xf numFmtId="0" fontId="14" fillId="0" borderId="200" xfId="0" applyFont="1" applyBorder="1" applyAlignment="1">
      <alignment wrapText="1"/>
    </xf>
    <xf numFmtId="0" fontId="4" fillId="0" borderId="200" xfId="0" applyFont="1" applyBorder="1"/>
    <xf numFmtId="0" fontId="63" fillId="6" borderId="185" xfId="0" applyFont="1" applyFill="1" applyBorder="1"/>
    <xf numFmtId="0" fontId="13" fillId="0" borderId="186" xfId="0" applyFont="1" applyBorder="1"/>
    <xf numFmtId="0" fontId="13" fillId="0" borderId="2" xfId="0" applyFont="1" applyBorder="1"/>
    <xf numFmtId="0" fontId="13" fillId="0" borderId="167" xfId="0" applyFont="1" applyBorder="1" applyAlignment="1">
      <alignment wrapText="1"/>
    </xf>
    <xf numFmtId="0" fontId="12" fillId="4" borderId="159" xfId="0" applyFont="1" applyFill="1" applyBorder="1" applyAlignment="1">
      <alignment horizontal="left" vertical="top" wrapText="1"/>
    </xf>
    <xf numFmtId="0" fontId="13" fillId="0" borderId="0" xfId="0" applyFont="1" applyAlignment="1">
      <alignment wrapText="1"/>
    </xf>
    <xf numFmtId="0" fontId="13" fillId="0" borderId="160" xfId="0" applyFont="1" applyBorder="1" applyAlignment="1">
      <alignment wrapText="1"/>
    </xf>
    <xf numFmtId="0" fontId="13" fillId="0" borderId="159" xfId="0" applyFont="1" applyBorder="1" applyAlignment="1">
      <alignment wrapText="1"/>
    </xf>
    <xf numFmtId="0" fontId="13" fillId="0" borderId="161" xfId="0" applyFont="1" applyBorder="1" applyAlignment="1">
      <alignment wrapText="1"/>
    </xf>
    <xf numFmtId="0" fontId="13" fillId="0" borderId="162" xfId="0" applyFont="1" applyBorder="1" applyAlignment="1">
      <alignment wrapText="1"/>
    </xf>
    <xf numFmtId="0" fontId="13" fillId="0" borderId="163" xfId="0" applyFont="1" applyBorder="1" applyAlignment="1">
      <alignment wrapText="1"/>
    </xf>
    <xf numFmtId="0" fontId="13" fillId="0" borderId="0" xfId="0" applyFont="1" applyAlignment="1">
      <alignment horizontal="left" wrapText="1"/>
    </xf>
    <xf numFmtId="0" fontId="13" fillId="0" borderId="167" xfId="0" applyFont="1" applyBorder="1" applyAlignment="1">
      <alignment horizontal="left" wrapText="1"/>
    </xf>
    <xf numFmtId="0" fontId="51" fillId="31" borderId="185" xfId="0" applyFont="1" applyFill="1" applyBorder="1" applyAlignment="1" applyProtection="1">
      <alignment horizontal="right" vertical="center"/>
      <protection locked="0"/>
    </xf>
    <xf numFmtId="0" fontId="0" fillId="0" borderId="186" xfId="0" applyBorder="1" applyAlignment="1" applyProtection="1">
      <alignment horizontal="right" vertical="center"/>
      <protection locked="0"/>
    </xf>
    <xf numFmtId="0" fontId="0" fillId="0" borderId="2" xfId="0" applyBorder="1" applyAlignment="1" applyProtection="1">
      <alignment horizontal="right" vertical="center"/>
      <protection locked="0"/>
    </xf>
    <xf numFmtId="0" fontId="50" fillId="32" borderId="30" xfId="0" applyFont="1" applyFill="1" applyBorder="1" applyAlignment="1">
      <alignment horizontal="right"/>
    </xf>
    <xf numFmtId="0" fontId="42" fillId="0" borderId="30" xfId="0" applyFont="1" applyBorder="1" applyAlignment="1">
      <alignment horizontal="right"/>
    </xf>
    <xf numFmtId="0" fontId="42" fillId="0" borderId="165" xfId="0" applyFont="1" applyBorder="1" applyAlignment="1">
      <alignment horizontal="right"/>
    </xf>
    <xf numFmtId="0" fontId="44" fillId="3" borderId="170" xfId="0" applyFont="1" applyFill="1" applyBorder="1" applyAlignment="1">
      <alignment horizontal="center" wrapText="1"/>
    </xf>
    <xf numFmtId="0" fontId="0" fillId="0" borderId="171" xfId="0" applyBorder="1" applyAlignment="1">
      <alignment horizontal="center" wrapText="1"/>
    </xf>
    <xf numFmtId="0" fontId="0" fillId="0" borderId="172" xfId="0" applyBorder="1" applyAlignment="1">
      <alignment horizontal="center" wrapText="1"/>
    </xf>
    <xf numFmtId="0" fontId="44" fillId="3" borderId="191" xfId="0" applyFont="1" applyFill="1" applyBorder="1" applyAlignment="1">
      <alignment horizontal="center" wrapText="1"/>
    </xf>
    <xf numFmtId="0" fontId="0" fillId="0" borderId="192" xfId="0" applyBorder="1" applyAlignment="1">
      <alignment horizontal="center" wrapText="1"/>
    </xf>
    <xf numFmtId="0" fontId="0" fillId="0" borderId="193" xfId="0" applyBorder="1" applyAlignment="1">
      <alignment horizontal="center" wrapText="1"/>
    </xf>
    <xf numFmtId="0" fontId="0" fillId="0" borderId="190" xfId="0" applyBorder="1" applyAlignment="1">
      <alignment horizontal="center" wrapText="1"/>
    </xf>
  </cellXfs>
  <cellStyles count="2776">
    <cellStyle name="20% - Accent1 2" xfId="4" xr:uid="{00000000-0005-0000-0000-000000000000}"/>
    <cellStyle name="20% - Accent2 2" xfId="5" xr:uid="{00000000-0005-0000-0000-000001000000}"/>
    <cellStyle name="20% - Accent3 2" xfId="6" xr:uid="{00000000-0005-0000-0000-000002000000}"/>
    <cellStyle name="20% - Accent4 2" xfId="7" xr:uid="{00000000-0005-0000-0000-000003000000}"/>
    <cellStyle name="20% - Accent5 2" xfId="8" xr:uid="{00000000-0005-0000-0000-000004000000}"/>
    <cellStyle name="20% - Accent6 2" xfId="9" xr:uid="{00000000-0005-0000-0000-000005000000}"/>
    <cellStyle name="40% - Accent1 2" xfId="10" xr:uid="{00000000-0005-0000-0000-000006000000}"/>
    <cellStyle name="40% - Accent2 2" xfId="11" xr:uid="{00000000-0005-0000-0000-000007000000}"/>
    <cellStyle name="40% - Accent3 2" xfId="12" xr:uid="{00000000-0005-0000-0000-000008000000}"/>
    <cellStyle name="40% - Accent4 2" xfId="13" xr:uid="{00000000-0005-0000-0000-000009000000}"/>
    <cellStyle name="40% - Accent5 2" xfId="14" xr:uid="{00000000-0005-0000-0000-00000A000000}"/>
    <cellStyle name="40% - Accent6 2" xfId="15" xr:uid="{00000000-0005-0000-0000-00000B000000}"/>
    <cellStyle name="60% - Accent1 2" xfId="16" xr:uid="{00000000-0005-0000-0000-00000C000000}"/>
    <cellStyle name="60% - Accent2 2" xfId="17" xr:uid="{00000000-0005-0000-0000-00000D000000}"/>
    <cellStyle name="60% - Accent3 2" xfId="18" xr:uid="{00000000-0005-0000-0000-00000E000000}"/>
    <cellStyle name="60% - Accent4 2" xfId="19" xr:uid="{00000000-0005-0000-0000-00000F000000}"/>
    <cellStyle name="60% - Accent5 2" xfId="20" xr:uid="{00000000-0005-0000-0000-000010000000}"/>
    <cellStyle name="60% - Accent6 2" xfId="21" xr:uid="{00000000-0005-0000-0000-000011000000}"/>
    <cellStyle name="Accent1 2" xfId="22" xr:uid="{00000000-0005-0000-0000-000012000000}"/>
    <cellStyle name="Accent2 2" xfId="23" xr:uid="{00000000-0005-0000-0000-000013000000}"/>
    <cellStyle name="Accent3 2" xfId="24" xr:uid="{00000000-0005-0000-0000-000014000000}"/>
    <cellStyle name="Accent4 2" xfId="25" xr:uid="{00000000-0005-0000-0000-000015000000}"/>
    <cellStyle name="Accent5 2" xfId="26" xr:uid="{00000000-0005-0000-0000-000016000000}"/>
    <cellStyle name="Accent6 2" xfId="27" xr:uid="{00000000-0005-0000-0000-000017000000}"/>
    <cellStyle name="Bad 2" xfId="28" xr:uid="{00000000-0005-0000-0000-000018000000}"/>
    <cellStyle name="Calculation 10" xfId="93" xr:uid="{00000000-0005-0000-0000-000019000000}"/>
    <cellStyle name="Calculation 10 10" xfId="838" xr:uid="{00000000-0005-0000-0000-00001A000000}"/>
    <cellStyle name="Calculation 10 11" xfId="918" xr:uid="{00000000-0005-0000-0000-00001B000000}"/>
    <cellStyle name="Calculation 10 12" xfId="1002" xr:uid="{00000000-0005-0000-0000-00001C000000}"/>
    <cellStyle name="Calculation 10 13" xfId="1080" xr:uid="{00000000-0005-0000-0000-00001D000000}"/>
    <cellStyle name="Calculation 10 14" xfId="1159" xr:uid="{00000000-0005-0000-0000-00001E000000}"/>
    <cellStyle name="Calculation 10 15" xfId="1234" xr:uid="{00000000-0005-0000-0000-00001F000000}"/>
    <cellStyle name="Calculation 10 16" xfId="1312" xr:uid="{00000000-0005-0000-0000-000020000000}"/>
    <cellStyle name="Calculation 10 17" xfId="1393" xr:uid="{00000000-0005-0000-0000-000021000000}"/>
    <cellStyle name="Calculation 10 18" xfId="1471" xr:uid="{00000000-0005-0000-0000-000022000000}"/>
    <cellStyle name="Calculation 10 19" xfId="1550" xr:uid="{00000000-0005-0000-0000-000023000000}"/>
    <cellStyle name="Calculation 10 2" xfId="223" xr:uid="{00000000-0005-0000-0000-000024000000}"/>
    <cellStyle name="Calculation 10 20" xfId="1628" xr:uid="{00000000-0005-0000-0000-000025000000}"/>
    <cellStyle name="Calculation 10 21" xfId="1700" xr:uid="{00000000-0005-0000-0000-000026000000}"/>
    <cellStyle name="Calculation 10 22" xfId="1773" xr:uid="{00000000-0005-0000-0000-000027000000}"/>
    <cellStyle name="Calculation 10 23" xfId="1901" xr:uid="{00000000-0005-0000-0000-000028000000}"/>
    <cellStyle name="Calculation 10 24" xfId="2007" xr:uid="{00000000-0005-0000-0000-000029000000}"/>
    <cellStyle name="Calculation 10 25" xfId="2099" xr:uid="{00000000-0005-0000-0000-00002A000000}"/>
    <cellStyle name="Calculation 10 26" xfId="2203" xr:uid="{00000000-0005-0000-0000-00002B000000}"/>
    <cellStyle name="Calculation 10 27" xfId="2239" xr:uid="{00000000-0005-0000-0000-00002C000000}"/>
    <cellStyle name="Calculation 10 28" xfId="2246" xr:uid="{00000000-0005-0000-0000-00002D000000}"/>
    <cellStyle name="Calculation 10 29" xfId="2449" xr:uid="{00000000-0005-0000-0000-00002E000000}"/>
    <cellStyle name="Calculation 10 3" xfId="271" xr:uid="{00000000-0005-0000-0000-00002F000000}"/>
    <cellStyle name="Calculation 10 30" xfId="2529" xr:uid="{00000000-0005-0000-0000-000030000000}"/>
    <cellStyle name="Calculation 10 31" xfId="2610" xr:uid="{00000000-0005-0000-0000-000031000000}"/>
    <cellStyle name="Calculation 10 32" xfId="2346" xr:uid="{00000000-0005-0000-0000-000032000000}"/>
    <cellStyle name="Calculation 10 33" xfId="2735" xr:uid="{00000000-0005-0000-0000-000033000000}"/>
    <cellStyle name="Calculation 10 4" xfId="42" xr:uid="{00000000-0005-0000-0000-000034000000}"/>
    <cellStyle name="Calculation 10 5" xfId="179" xr:uid="{00000000-0005-0000-0000-000035000000}"/>
    <cellStyle name="Calculation 10 6" xfId="435" xr:uid="{00000000-0005-0000-0000-000036000000}"/>
    <cellStyle name="Calculation 10 7" xfId="598" xr:uid="{00000000-0005-0000-0000-000037000000}"/>
    <cellStyle name="Calculation 10 8" xfId="678" xr:uid="{00000000-0005-0000-0000-000038000000}"/>
    <cellStyle name="Calculation 10 9" xfId="757" xr:uid="{00000000-0005-0000-0000-000039000000}"/>
    <cellStyle name="Calculation 11" xfId="113" xr:uid="{00000000-0005-0000-0000-00003A000000}"/>
    <cellStyle name="Calculation 11 10" xfId="858" xr:uid="{00000000-0005-0000-0000-00003B000000}"/>
    <cellStyle name="Calculation 11 11" xfId="938" xr:uid="{00000000-0005-0000-0000-00003C000000}"/>
    <cellStyle name="Calculation 11 12" xfId="1021" xr:uid="{00000000-0005-0000-0000-00003D000000}"/>
    <cellStyle name="Calculation 11 13" xfId="1100" xr:uid="{00000000-0005-0000-0000-00003E000000}"/>
    <cellStyle name="Calculation 11 14" xfId="1177" xr:uid="{00000000-0005-0000-0000-00003F000000}"/>
    <cellStyle name="Calculation 11 15" xfId="1253" xr:uid="{00000000-0005-0000-0000-000040000000}"/>
    <cellStyle name="Calculation 11 16" xfId="1331" xr:uid="{00000000-0005-0000-0000-000041000000}"/>
    <cellStyle name="Calculation 11 17" xfId="1412" xr:uid="{00000000-0005-0000-0000-000042000000}"/>
    <cellStyle name="Calculation 11 18" xfId="1490" xr:uid="{00000000-0005-0000-0000-000043000000}"/>
    <cellStyle name="Calculation 11 19" xfId="1569" xr:uid="{00000000-0005-0000-0000-000044000000}"/>
    <cellStyle name="Calculation 11 2" xfId="243" xr:uid="{00000000-0005-0000-0000-000045000000}"/>
    <cellStyle name="Calculation 11 20" xfId="1646" xr:uid="{00000000-0005-0000-0000-000046000000}"/>
    <cellStyle name="Calculation 11 21" xfId="1718" xr:uid="{00000000-0005-0000-0000-000047000000}"/>
    <cellStyle name="Calculation 11 22" xfId="1791" xr:uid="{00000000-0005-0000-0000-000048000000}"/>
    <cellStyle name="Calculation 11 23" xfId="1921" xr:uid="{00000000-0005-0000-0000-000049000000}"/>
    <cellStyle name="Calculation 11 24" xfId="2026" xr:uid="{00000000-0005-0000-0000-00004A000000}"/>
    <cellStyle name="Calculation 11 25" xfId="2117" xr:uid="{00000000-0005-0000-0000-00004B000000}"/>
    <cellStyle name="Calculation 11 26" xfId="2145" xr:uid="{00000000-0005-0000-0000-00004C000000}"/>
    <cellStyle name="Calculation 11 27" xfId="2154" xr:uid="{00000000-0005-0000-0000-00004D000000}"/>
    <cellStyle name="Calculation 11 28" xfId="2388" xr:uid="{00000000-0005-0000-0000-00004E000000}"/>
    <cellStyle name="Calculation 11 29" xfId="2469" xr:uid="{00000000-0005-0000-0000-00004F000000}"/>
    <cellStyle name="Calculation 11 3" xfId="143" xr:uid="{00000000-0005-0000-0000-000050000000}"/>
    <cellStyle name="Calculation 11 30" xfId="2547" xr:uid="{00000000-0005-0000-0000-000051000000}"/>
    <cellStyle name="Calculation 11 31" xfId="2630" xr:uid="{00000000-0005-0000-0000-000052000000}"/>
    <cellStyle name="Calculation 11 32" xfId="2677" xr:uid="{00000000-0005-0000-0000-000053000000}"/>
    <cellStyle name="Calculation 11 33" xfId="2753" xr:uid="{00000000-0005-0000-0000-000054000000}"/>
    <cellStyle name="Calculation 11 4" xfId="396" xr:uid="{00000000-0005-0000-0000-000055000000}"/>
    <cellStyle name="Calculation 11 5" xfId="374" xr:uid="{00000000-0005-0000-0000-000056000000}"/>
    <cellStyle name="Calculation 11 6" xfId="558" xr:uid="{00000000-0005-0000-0000-000057000000}"/>
    <cellStyle name="Calculation 11 7" xfId="618" xr:uid="{00000000-0005-0000-0000-000058000000}"/>
    <cellStyle name="Calculation 11 8" xfId="698" xr:uid="{00000000-0005-0000-0000-000059000000}"/>
    <cellStyle name="Calculation 11 9" xfId="777" xr:uid="{00000000-0005-0000-0000-00005A000000}"/>
    <cellStyle name="Calculation 12" xfId="127" xr:uid="{00000000-0005-0000-0000-00005B000000}"/>
    <cellStyle name="Calculation 12 10" xfId="872" xr:uid="{00000000-0005-0000-0000-00005C000000}"/>
    <cellStyle name="Calculation 12 11" xfId="951" xr:uid="{00000000-0005-0000-0000-00005D000000}"/>
    <cellStyle name="Calculation 12 12" xfId="1034" xr:uid="{00000000-0005-0000-0000-00005E000000}"/>
    <cellStyle name="Calculation 12 13" xfId="1113" xr:uid="{00000000-0005-0000-0000-00005F000000}"/>
    <cellStyle name="Calculation 12 14" xfId="1190" xr:uid="{00000000-0005-0000-0000-000060000000}"/>
    <cellStyle name="Calculation 12 15" xfId="1266" xr:uid="{00000000-0005-0000-0000-000061000000}"/>
    <cellStyle name="Calculation 12 16" xfId="1344" xr:uid="{00000000-0005-0000-0000-000062000000}"/>
    <cellStyle name="Calculation 12 17" xfId="1425" xr:uid="{00000000-0005-0000-0000-000063000000}"/>
    <cellStyle name="Calculation 12 18" xfId="1503" xr:uid="{00000000-0005-0000-0000-000064000000}"/>
    <cellStyle name="Calculation 12 19" xfId="1582" xr:uid="{00000000-0005-0000-0000-000065000000}"/>
    <cellStyle name="Calculation 12 2" xfId="257" xr:uid="{00000000-0005-0000-0000-000066000000}"/>
    <cellStyle name="Calculation 12 20" xfId="1660" xr:uid="{00000000-0005-0000-0000-000067000000}"/>
    <cellStyle name="Calculation 12 21" xfId="1730" xr:uid="{00000000-0005-0000-0000-000068000000}"/>
    <cellStyle name="Calculation 12 22" xfId="1803" xr:uid="{00000000-0005-0000-0000-000069000000}"/>
    <cellStyle name="Calculation 12 23" xfId="1935" xr:uid="{00000000-0005-0000-0000-00006A000000}"/>
    <cellStyle name="Calculation 12 24" xfId="1986" xr:uid="{00000000-0005-0000-0000-00006B000000}"/>
    <cellStyle name="Calculation 12 25" xfId="2131" xr:uid="{00000000-0005-0000-0000-00006C000000}"/>
    <cellStyle name="Calculation 12 26" xfId="2146" xr:uid="{00000000-0005-0000-0000-00006D000000}"/>
    <cellStyle name="Calculation 12 27" xfId="2074" xr:uid="{00000000-0005-0000-0000-00006E000000}"/>
    <cellStyle name="Calculation 12 28" xfId="2402" xr:uid="{00000000-0005-0000-0000-00006F000000}"/>
    <cellStyle name="Calculation 12 29" xfId="2483" xr:uid="{00000000-0005-0000-0000-000070000000}"/>
    <cellStyle name="Calculation 12 3" xfId="292" xr:uid="{00000000-0005-0000-0000-000071000000}"/>
    <cellStyle name="Calculation 12 30" xfId="2560" xr:uid="{00000000-0005-0000-0000-000072000000}"/>
    <cellStyle name="Calculation 12 31" xfId="2644" xr:uid="{00000000-0005-0000-0000-000073000000}"/>
    <cellStyle name="Calculation 12 32" xfId="2586" xr:uid="{00000000-0005-0000-0000-000074000000}"/>
    <cellStyle name="Calculation 12 33" xfId="2765" xr:uid="{00000000-0005-0000-0000-000075000000}"/>
    <cellStyle name="Calculation 12 4" xfId="393" xr:uid="{00000000-0005-0000-0000-000076000000}"/>
    <cellStyle name="Calculation 12 5" xfId="199" xr:uid="{00000000-0005-0000-0000-000077000000}"/>
    <cellStyle name="Calculation 12 6" xfId="522" xr:uid="{00000000-0005-0000-0000-000078000000}"/>
    <cellStyle name="Calculation 12 7" xfId="631" xr:uid="{00000000-0005-0000-0000-000079000000}"/>
    <cellStyle name="Calculation 12 8" xfId="712" xr:uid="{00000000-0005-0000-0000-00007A000000}"/>
    <cellStyle name="Calculation 12 9" xfId="791" xr:uid="{00000000-0005-0000-0000-00007B000000}"/>
    <cellStyle name="Calculation 13" xfId="126" xr:uid="{00000000-0005-0000-0000-00007C000000}"/>
    <cellStyle name="Calculation 13 10" xfId="871" xr:uid="{00000000-0005-0000-0000-00007D000000}"/>
    <cellStyle name="Calculation 13 11" xfId="950" xr:uid="{00000000-0005-0000-0000-00007E000000}"/>
    <cellStyle name="Calculation 13 12" xfId="1033" xr:uid="{00000000-0005-0000-0000-00007F000000}"/>
    <cellStyle name="Calculation 13 13" xfId="1112" xr:uid="{00000000-0005-0000-0000-000080000000}"/>
    <cellStyle name="Calculation 13 14" xfId="1189" xr:uid="{00000000-0005-0000-0000-000081000000}"/>
    <cellStyle name="Calculation 13 15" xfId="1265" xr:uid="{00000000-0005-0000-0000-000082000000}"/>
    <cellStyle name="Calculation 13 16" xfId="1343" xr:uid="{00000000-0005-0000-0000-000083000000}"/>
    <cellStyle name="Calculation 13 17" xfId="1424" xr:uid="{00000000-0005-0000-0000-000084000000}"/>
    <cellStyle name="Calculation 13 18" xfId="1502" xr:uid="{00000000-0005-0000-0000-000085000000}"/>
    <cellStyle name="Calculation 13 19" xfId="1581" xr:uid="{00000000-0005-0000-0000-000086000000}"/>
    <cellStyle name="Calculation 13 2" xfId="256" xr:uid="{00000000-0005-0000-0000-000087000000}"/>
    <cellStyle name="Calculation 13 20" xfId="1659" xr:uid="{00000000-0005-0000-0000-000088000000}"/>
    <cellStyle name="Calculation 13 21" xfId="1729" xr:uid="{00000000-0005-0000-0000-000089000000}"/>
    <cellStyle name="Calculation 13 22" xfId="1802" xr:uid="{00000000-0005-0000-0000-00008A000000}"/>
    <cellStyle name="Calculation 13 23" xfId="1934" xr:uid="{00000000-0005-0000-0000-00008B000000}"/>
    <cellStyle name="Calculation 13 24" xfId="1844" xr:uid="{00000000-0005-0000-0000-00008C000000}"/>
    <cellStyle name="Calculation 13 25" xfId="2130" xr:uid="{00000000-0005-0000-0000-00008D000000}"/>
    <cellStyle name="Calculation 13 26" xfId="2149" xr:uid="{00000000-0005-0000-0000-00008E000000}"/>
    <cellStyle name="Calculation 13 27" xfId="2210" xr:uid="{00000000-0005-0000-0000-00008F000000}"/>
    <cellStyle name="Calculation 13 28" xfId="2401" xr:uid="{00000000-0005-0000-0000-000090000000}"/>
    <cellStyle name="Calculation 13 29" xfId="2482" xr:uid="{00000000-0005-0000-0000-000091000000}"/>
    <cellStyle name="Calculation 13 3" xfId="334" xr:uid="{00000000-0005-0000-0000-000092000000}"/>
    <cellStyle name="Calculation 13 30" xfId="2559" xr:uid="{00000000-0005-0000-0000-000093000000}"/>
    <cellStyle name="Calculation 13 31" xfId="2643" xr:uid="{00000000-0005-0000-0000-000094000000}"/>
    <cellStyle name="Calculation 13 32" xfId="2289" xr:uid="{00000000-0005-0000-0000-000095000000}"/>
    <cellStyle name="Calculation 13 33" xfId="2764" xr:uid="{00000000-0005-0000-0000-000096000000}"/>
    <cellStyle name="Calculation 13 4" xfId="397" xr:uid="{00000000-0005-0000-0000-000097000000}"/>
    <cellStyle name="Calculation 13 5" xfId="50" xr:uid="{00000000-0005-0000-0000-000098000000}"/>
    <cellStyle name="Calculation 13 6" xfId="525" xr:uid="{00000000-0005-0000-0000-000099000000}"/>
    <cellStyle name="Calculation 13 7" xfId="630" xr:uid="{00000000-0005-0000-0000-00009A000000}"/>
    <cellStyle name="Calculation 13 8" xfId="711" xr:uid="{00000000-0005-0000-0000-00009B000000}"/>
    <cellStyle name="Calculation 13 9" xfId="790" xr:uid="{00000000-0005-0000-0000-00009C000000}"/>
    <cellStyle name="Calculation 14" xfId="29" xr:uid="{00000000-0005-0000-0000-00009D000000}"/>
    <cellStyle name="Calculation 15" xfId="161" xr:uid="{00000000-0005-0000-0000-00009E000000}"/>
    <cellStyle name="Calculation 16" xfId="313" xr:uid="{00000000-0005-0000-0000-00009F000000}"/>
    <cellStyle name="Calculation 17" xfId="544" xr:uid="{00000000-0005-0000-0000-0000A0000000}"/>
    <cellStyle name="Calculation 18" xfId="515" xr:uid="{00000000-0005-0000-0000-0000A1000000}"/>
    <cellStyle name="Calculation 19" xfId="509" xr:uid="{00000000-0005-0000-0000-0000A2000000}"/>
    <cellStyle name="Calculation 2" xfId="57" xr:uid="{00000000-0005-0000-0000-0000A3000000}"/>
    <cellStyle name="Calculation 2 10" xfId="720" xr:uid="{00000000-0005-0000-0000-0000A4000000}"/>
    <cellStyle name="Calculation 2 11" xfId="803" xr:uid="{00000000-0005-0000-0000-0000A5000000}"/>
    <cellStyle name="Calculation 2 12" xfId="966" xr:uid="{00000000-0005-0000-0000-0000A6000000}"/>
    <cellStyle name="Calculation 2 13" xfId="893" xr:uid="{00000000-0005-0000-0000-0000A7000000}"/>
    <cellStyle name="Calculation 2 14" xfId="814" xr:uid="{00000000-0005-0000-0000-0000A8000000}"/>
    <cellStyle name="Calculation 2 15" xfId="1125" xr:uid="{00000000-0005-0000-0000-0000A9000000}"/>
    <cellStyle name="Calculation 2 16" xfId="978" xr:uid="{00000000-0005-0000-0000-0000AA000000}"/>
    <cellStyle name="Calculation 2 17" xfId="1358" xr:uid="{00000000-0005-0000-0000-0000AB000000}"/>
    <cellStyle name="Calculation 2 18" xfId="1306" xr:uid="{00000000-0005-0000-0000-0000AC000000}"/>
    <cellStyle name="Calculation 2 19" xfId="1517" xr:uid="{00000000-0005-0000-0000-0000AD000000}"/>
    <cellStyle name="Calculation 2 2" xfId="187" xr:uid="{00000000-0005-0000-0000-0000AE000000}"/>
    <cellStyle name="Calculation 2 20" xfId="1465" xr:uid="{00000000-0005-0000-0000-0000AF000000}"/>
    <cellStyle name="Calculation 2 21" xfId="1594" xr:uid="{00000000-0005-0000-0000-0000B0000000}"/>
    <cellStyle name="Calculation 2 22" xfId="1741" xr:uid="{00000000-0005-0000-0000-0000B1000000}"/>
    <cellStyle name="Calculation 2 23" xfId="1865" xr:uid="{00000000-0005-0000-0000-0000B2000000}"/>
    <cellStyle name="Calculation 2 24" xfId="2063" xr:uid="{00000000-0005-0000-0000-0000B3000000}"/>
    <cellStyle name="Calculation 2 25" xfId="1968" xr:uid="{00000000-0005-0000-0000-0000B4000000}"/>
    <cellStyle name="Calculation 2 26" xfId="1997" xr:uid="{00000000-0005-0000-0000-0000B5000000}"/>
    <cellStyle name="Calculation 2 27" xfId="2296" xr:uid="{00000000-0005-0000-0000-0000B6000000}"/>
    <cellStyle name="Calculation 2 28" xfId="2322" xr:uid="{00000000-0005-0000-0000-0000B7000000}"/>
    <cellStyle name="Calculation 2 29" xfId="2354" xr:uid="{00000000-0005-0000-0000-0000B8000000}"/>
    <cellStyle name="Calculation 2 3" xfId="337" xr:uid="{00000000-0005-0000-0000-0000B9000000}"/>
    <cellStyle name="Calculation 2 30" xfId="2267" xr:uid="{00000000-0005-0000-0000-0000BA000000}"/>
    <cellStyle name="Calculation 2 31" xfId="2574" xr:uid="{00000000-0005-0000-0000-0000BB000000}"/>
    <cellStyle name="Calculation 2 32" xfId="2690" xr:uid="{00000000-0005-0000-0000-0000BC000000}"/>
    <cellStyle name="Calculation 2 33" xfId="2676" xr:uid="{00000000-0005-0000-0000-0000BD000000}"/>
    <cellStyle name="Calculation 2 4" xfId="423" xr:uid="{00000000-0005-0000-0000-0000BE000000}"/>
    <cellStyle name="Calculation 2 5" xfId="472" xr:uid="{00000000-0005-0000-0000-0000BF000000}"/>
    <cellStyle name="Calculation 2 6" xfId="571" xr:uid="{00000000-0005-0000-0000-0000C0000000}"/>
    <cellStyle name="Calculation 2 7" xfId="498" xr:uid="{00000000-0005-0000-0000-0000C1000000}"/>
    <cellStyle name="Calculation 2 8" xfId="574" xr:uid="{00000000-0005-0000-0000-0000C2000000}"/>
    <cellStyle name="Calculation 2 9" xfId="723" xr:uid="{00000000-0005-0000-0000-0000C3000000}"/>
    <cellStyle name="Calculation 20" xfId="588" xr:uid="{00000000-0005-0000-0000-0000C4000000}"/>
    <cellStyle name="Calculation 21" xfId="477" xr:uid="{00000000-0005-0000-0000-0000C5000000}"/>
    <cellStyle name="Calculation 22" xfId="587" xr:uid="{00000000-0005-0000-0000-0000C6000000}"/>
    <cellStyle name="Calculation 23" xfId="1044" xr:uid="{00000000-0005-0000-0000-0000C7000000}"/>
    <cellStyle name="Calculation 24" xfId="880" xr:uid="{00000000-0005-0000-0000-0000C8000000}"/>
    <cellStyle name="Calculation 25" xfId="867" xr:uid="{00000000-0005-0000-0000-0000C9000000}"/>
    <cellStyle name="Calculation 26" xfId="1838" xr:uid="{00000000-0005-0000-0000-0000CA000000}"/>
    <cellStyle name="Calculation 27" xfId="2012" xr:uid="{00000000-0005-0000-0000-0000CB000000}"/>
    <cellStyle name="Calculation 28" xfId="1977" xr:uid="{00000000-0005-0000-0000-0000CC000000}"/>
    <cellStyle name="Calculation 29" xfId="2006" xr:uid="{00000000-0005-0000-0000-0000CD000000}"/>
    <cellStyle name="Calculation 3" xfId="67" xr:uid="{00000000-0005-0000-0000-0000CE000000}"/>
    <cellStyle name="Calculation 3 10" xfId="813" xr:uid="{00000000-0005-0000-0000-0000CF000000}"/>
    <cellStyle name="Calculation 3 11" xfId="892" xr:uid="{00000000-0005-0000-0000-0000D0000000}"/>
    <cellStyle name="Calculation 3 12" xfId="976" xr:uid="{00000000-0005-0000-0000-0000D1000000}"/>
    <cellStyle name="Calculation 3 13" xfId="1054" xr:uid="{00000000-0005-0000-0000-0000D2000000}"/>
    <cellStyle name="Calculation 3 14" xfId="1135" xr:uid="{00000000-0005-0000-0000-0000D3000000}"/>
    <cellStyle name="Calculation 3 15" xfId="1209" xr:uid="{00000000-0005-0000-0000-0000D4000000}"/>
    <cellStyle name="Calculation 3 16" xfId="1287" xr:uid="{00000000-0005-0000-0000-0000D5000000}"/>
    <cellStyle name="Calculation 3 17" xfId="1368" xr:uid="{00000000-0005-0000-0000-0000D6000000}"/>
    <cellStyle name="Calculation 3 18" xfId="1446" xr:uid="{00000000-0005-0000-0000-0000D7000000}"/>
    <cellStyle name="Calculation 3 19" xfId="1527" xr:uid="{00000000-0005-0000-0000-0000D8000000}"/>
    <cellStyle name="Calculation 3 2" xfId="197" xr:uid="{00000000-0005-0000-0000-0000D9000000}"/>
    <cellStyle name="Calculation 3 20" xfId="1604" xr:uid="{00000000-0005-0000-0000-0000DA000000}"/>
    <cellStyle name="Calculation 3 21" xfId="1678" xr:uid="{00000000-0005-0000-0000-0000DB000000}"/>
    <cellStyle name="Calculation 3 22" xfId="1751" xr:uid="{00000000-0005-0000-0000-0000DC000000}"/>
    <cellStyle name="Calculation 3 23" xfId="1875" xr:uid="{00000000-0005-0000-0000-0000DD000000}"/>
    <cellStyle name="Calculation 3 24" xfId="1964" xr:uid="{00000000-0005-0000-0000-0000DE000000}"/>
    <cellStyle name="Calculation 3 25" xfId="2073" xr:uid="{00000000-0005-0000-0000-0000DF000000}"/>
    <cellStyle name="Calculation 3 26" xfId="2169" xr:uid="{00000000-0005-0000-0000-0000E0000000}"/>
    <cellStyle name="Calculation 3 27" xfId="2158" xr:uid="{00000000-0005-0000-0000-0000E1000000}"/>
    <cellStyle name="Calculation 3 28" xfId="2259" xr:uid="{00000000-0005-0000-0000-0000E2000000}"/>
    <cellStyle name="Calculation 3 29" xfId="2424" xr:uid="{00000000-0005-0000-0000-0000E3000000}"/>
    <cellStyle name="Calculation 3 3" xfId="357" xr:uid="{00000000-0005-0000-0000-0000E4000000}"/>
    <cellStyle name="Calculation 3 30" xfId="2504" xr:uid="{00000000-0005-0000-0000-0000E5000000}"/>
    <cellStyle name="Calculation 3 31" xfId="2584" xr:uid="{00000000-0005-0000-0000-0000E6000000}"/>
    <cellStyle name="Calculation 3 32" xfId="2704" xr:uid="{00000000-0005-0000-0000-0000E7000000}"/>
    <cellStyle name="Calculation 3 33" xfId="2713" xr:uid="{00000000-0005-0000-0000-0000E8000000}"/>
    <cellStyle name="Calculation 3 4" xfId="146" xr:uid="{00000000-0005-0000-0000-0000E9000000}"/>
    <cellStyle name="Calculation 3 5" xfId="493" xr:uid="{00000000-0005-0000-0000-0000EA000000}"/>
    <cellStyle name="Calculation 3 6" xfId="445" xr:uid="{00000000-0005-0000-0000-0000EB000000}"/>
    <cellStyle name="Calculation 3 7" xfId="564" xr:uid="{00000000-0005-0000-0000-0000EC000000}"/>
    <cellStyle name="Calculation 3 8" xfId="652" xr:uid="{00000000-0005-0000-0000-0000ED000000}"/>
    <cellStyle name="Calculation 3 9" xfId="733" xr:uid="{00000000-0005-0000-0000-0000EE000000}"/>
    <cellStyle name="Calculation 30" xfId="2277" xr:uid="{00000000-0005-0000-0000-0000EF000000}"/>
    <cellStyle name="Calculation 31" xfId="2362" xr:uid="{00000000-0005-0000-0000-0000F0000000}"/>
    <cellStyle name="Calculation 32" xfId="2291" xr:uid="{00000000-0005-0000-0000-0000F1000000}"/>
    <cellStyle name="Calculation 33" xfId="2687" xr:uid="{00000000-0005-0000-0000-0000F2000000}"/>
    <cellStyle name="Calculation 34" xfId="2656" xr:uid="{00000000-0005-0000-0000-0000F3000000}"/>
    <cellStyle name="Calculation 4" xfId="58" xr:uid="{00000000-0005-0000-0000-0000F4000000}"/>
    <cellStyle name="Calculation 4 10" xfId="804" xr:uid="{00000000-0005-0000-0000-0000F5000000}"/>
    <cellStyle name="Calculation 4 11" xfId="496" xr:uid="{00000000-0005-0000-0000-0000F6000000}"/>
    <cellStyle name="Calculation 4 12" xfId="967" xr:uid="{00000000-0005-0000-0000-0000F7000000}"/>
    <cellStyle name="Calculation 4 13" xfId="911" xr:uid="{00000000-0005-0000-0000-0000F8000000}"/>
    <cellStyle name="Calculation 4 14" xfId="1126" xr:uid="{00000000-0005-0000-0000-0000F9000000}"/>
    <cellStyle name="Calculation 4 15" xfId="584" xr:uid="{00000000-0005-0000-0000-0000FA000000}"/>
    <cellStyle name="Calculation 4 16" xfId="1278" xr:uid="{00000000-0005-0000-0000-0000FB000000}"/>
    <cellStyle name="Calculation 4 17" xfId="1359" xr:uid="{00000000-0005-0000-0000-0000FC000000}"/>
    <cellStyle name="Calculation 4 18" xfId="1437" xr:uid="{00000000-0005-0000-0000-0000FD000000}"/>
    <cellStyle name="Calculation 4 19" xfId="1518" xr:uid="{00000000-0005-0000-0000-0000FE000000}"/>
    <cellStyle name="Calculation 4 2" xfId="188" xr:uid="{00000000-0005-0000-0000-0000FF000000}"/>
    <cellStyle name="Calculation 4 20" xfId="1595" xr:uid="{00000000-0005-0000-0000-000000010000}"/>
    <cellStyle name="Calculation 4 21" xfId="1388" xr:uid="{00000000-0005-0000-0000-000001010000}"/>
    <cellStyle name="Calculation 4 22" xfId="1742" xr:uid="{00000000-0005-0000-0000-000002010000}"/>
    <cellStyle name="Calculation 4 23" xfId="1866" xr:uid="{00000000-0005-0000-0000-000003010000}"/>
    <cellStyle name="Calculation 4 24" xfId="2060" xr:uid="{00000000-0005-0000-0000-000004010000}"/>
    <cellStyle name="Calculation 4 25" xfId="1955" xr:uid="{00000000-0005-0000-0000-000005010000}"/>
    <cellStyle name="Calculation 4 26" xfId="2177" xr:uid="{00000000-0005-0000-0000-000006010000}"/>
    <cellStyle name="Calculation 4 27" xfId="2283" xr:uid="{00000000-0005-0000-0000-000007010000}"/>
    <cellStyle name="Calculation 4 28" xfId="2359" xr:uid="{00000000-0005-0000-0000-000008010000}"/>
    <cellStyle name="Calculation 4 29" xfId="2415" xr:uid="{00000000-0005-0000-0000-000009010000}"/>
    <cellStyle name="Calculation 4 3" xfId="182" xr:uid="{00000000-0005-0000-0000-00000A010000}"/>
    <cellStyle name="Calculation 4 30" xfId="2495" xr:uid="{00000000-0005-0000-0000-00000B010000}"/>
    <cellStyle name="Calculation 4 31" xfId="2575" xr:uid="{00000000-0005-0000-0000-00000C010000}"/>
    <cellStyle name="Calculation 4 32" xfId="2683" xr:uid="{00000000-0005-0000-0000-00000D010000}"/>
    <cellStyle name="Calculation 4 33" xfId="2689" xr:uid="{00000000-0005-0000-0000-00000E010000}"/>
    <cellStyle name="Calculation 4 4" xfId="425" xr:uid="{00000000-0005-0000-0000-00000F010000}"/>
    <cellStyle name="Calculation 4 5" xfId="366" xr:uid="{00000000-0005-0000-0000-000010010000}"/>
    <cellStyle name="Calculation 4 6" xfId="508" xr:uid="{00000000-0005-0000-0000-000011010000}"/>
    <cellStyle name="Calculation 4 7" xfId="556" xr:uid="{00000000-0005-0000-0000-000012010000}"/>
    <cellStyle name="Calculation 4 8" xfId="643" xr:uid="{00000000-0005-0000-0000-000013010000}"/>
    <cellStyle name="Calculation 4 9" xfId="724" xr:uid="{00000000-0005-0000-0000-000014010000}"/>
    <cellStyle name="Calculation 5" xfId="77" xr:uid="{00000000-0005-0000-0000-000015010000}"/>
    <cellStyle name="Calculation 5 10" xfId="822" xr:uid="{00000000-0005-0000-0000-000016010000}"/>
    <cellStyle name="Calculation 5 11" xfId="902" xr:uid="{00000000-0005-0000-0000-000017010000}"/>
    <cellStyle name="Calculation 5 12" xfId="986" xr:uid="{00000000-0005-0000-0000-000018010000}"/>
    <cellStyle name="Calculation 5 13" xfId="1064" xr:uid="{00000000-0005-0000-0000-000019010000}"/>
    <cellStyle name="Calculation 5 14" xfId="1143" xr:uid="{00000000-0005-0000-0000-00001A010000}"/>
    <cellStyle name="Calculation 5 15" xfId="1218" xr:uid="{00000000-0005-0000-0000-00001B010000}"/>
    <cellStyle name="Calculation 5 16" xfId="1297" xr:uid="{00000000-0005-0000-0000-00001C010000}"/>
    <cellStyle name="Calculation 5 17" xfId="1378" xr:uid="{00000000-0005-0000-0000-00001D010000}"/>
    <cellStyle name="Calculation 5 18" xfId="1456" xr:uid="{00000000-0005-0000-0000-00001E010000}"/>
    <cellStyle name="Calculation 5 19" xfId="1535" xr:uid="{00000000-0005-0000-0000-00001F010000}"/>
    <cellStyle name="Calculation 5 2" xfId="207" xr:uid="{00000000-0005-0000-0000-000020010000}"/>
    <cellStyle name="Calculation 5 20" xfId="1613" xr:uid="{00000000-0005-0000-0000-000021010000}"/>
    <cellStyle name="Calculation 5 21" xfId="1686" xr:uid="{00000000-0005-0000-0000-000022010000}"/>
    <cellStyle name="Calculation 5 22" xfId="1759" xr:uid="{00000000-0005-0000-0000-000023010000}"/>
    <cellStyle name="Calculation 5 23" xfId="1885" xr:uid="{00000000-0005-0000-0000-000024010000}"/>
    <cellStyle name="Calculation 5 24" xfId="1820" xr:uid="{00000000-0005-0000-0000-000025010000}"/>
    <cellStyle name="Calculation 5 25" xfId="2083" xr:uid="{00000000-0005-0000-0000-000026010000}"/>
    <cellStyle name="Calculation 5 26" xfId="1823" xr:uid="{00000000-0005-0000-0000-000027010000}"/>
    <cellStyle name="Calculation 5 27" xfId="2293" xr:uid="{00000000-0005-0000-0000-000028010000}"/>
    <cellStyle name="Calculation 5 28" xfId="2372" xr:uid="{00000000-0005-0000-0000-000029010000}"/>
    <cellStyle name="Calculation 5 29" xfId="2433" xr:uid="{00000000-0005-0000-0000-00002A010000}"/>
    <cellStyle name="Calculation 5 3" xfId="149" xr:uid="{00000000-0005-0000-0000-00002B010000}"/>
    <cellStyle name="Calculation 5 30" xfId="2513" xr:uid="{00000000-0005-0000-0000-00002C010000}"/>
    <cellStyle name="Calculation 5 31" xfId="2594" xr:uid="{00000000-0005-0000-0000-00002D010000}"/>
    <cellStyle name="Calculation 5 32" xfId="2243" xr:uid="{00000000-0005-0000-0000-00002E010000}"/>
    <cellStyle name="Calculation 5 33" xfId="2721" xr:uid="{00000000-0005-0000-0000-00002F010000}"/>
    <cellStyle name="Calculation 5 4" xfId="386" xr:uid="{00000000-0005-0000-0000-000030010000}"/>
    <cellStyle name="Calculation 5 5" xfId="294" xr:uid="{00000000-0005-0000-0000-000031010000}"/>
    <cellStyle name="Calculation 5 6" xfId="512" xr:uid="{00000000-0005-0000-0000-000032010000}"/>
    <cellStyle name="Calculation 5 7" xfId="487" xr:uid="{00000000-0005-0000-0000-000033010000}"/>
    <cellStyle name="Calculation 5 8" xfId="662" xr:uid="{00000000-0005-0000-0000-000034010000}"/>
    <cellStyle name="Calculation 5 9" xfId="742" xr:uid="{00000000-0005-0000-0000-000035010000}"/>
    <cellStyle name="Calculation 6" xfId="75" xr:uid="{00000000-0005-0000-0000-000036010000}"/>
    <cellStyle name="Calculation 6 10" xfId="820" xr:uid="{00000000-0005-0000-0000-000037010000}"/>
    <cellStyle name="Calculation 6 11" xfId="900" xr:uid="{00000000-0005-0000-0000-000038010000}"/>
    <cellStyle name="Calculation 6 12" xfId="984" xr:uid="{00000000-0005-0000-0000-000039010000}"/>
    <cellStyle name="Calculation 6 13" xfId="1062" xr:uid="{00000000-0005-0000-0000-00003A010000}"/>
    <cellStyle name="Calculation 6 14" xfId="1141" xr:uid="{00000000-0005-0000-0000-00003B010000}"/>
    <cellStyle name="Calculation 6 15" xfId="1216" xr:uid="{00000000-0005-0000-0000-00003C010000}"/>
    <cellStyle name="Calculation 6 16" xfId="1295" xr:uid="{00000000-0005-0000-0000-00003D010000}"/>
    <cellStyle name="Calculation 6 17" xfId="1376" xr:uid="{00000000-0005-0000-0000-00003E010000}"/>
    <cellStyle name="Calculation 6 18" xfId="1454" xr:uid="{00000000-0005-0000-0000-00003F010000}"/>
    <cellStyle name="Calculation 6 19" xfId="1533" xr:uid="{00000000-0005-0000-0000-000040010000}"/>
    <cellStyle name="Calculation 6 2" xfId="205" xr:uid="{00000000-0005-0000-0000-000041010000}"/>
    <cellStyle name="Calculation 6 20" xfId="1611" xr:uid="{00000000-0005-0000-0000-000042010000}"/>
    <cellStyle name="Calculation 6 21" xfId="1684" xr:uid="{00000000-0005-0000-0000-000043010000}"/>
    <cellStyle name="Calculation 6 22" xfId="1757" xr:uid="{00000000-0005-0000-0000-000044010000}"/>
    <cellStyle name="Calculation 6 23" xfId="1883" xr:uid="{00000000-0005-0000-0000-000045010000}"/>
    <cellStyle name="Calculation 6 24" xfId="1988" xr:uid="{00000000-0005-0000-0000-000046010000}"/>
    <cellStyle name="Calculation 6 25" xfId="2081" xr:uid="{00000000-0005-0000-0000-000047010000}"/>
    <cellStyle name="Calculation 6 26" xfId="2184" xr:uid="{00000000-0005-0000-0000-000048010000}"/>
    <cellStyle name="Calculation 6 27" xfId="1992" xr:uid="{00000000-0005-0000-0000-000049010000}"/>
    <cellStyle name="Calculation 6 28" xfId="2353" xr:uid="{00000000-0005-0000-0000-00004A010000}"/>
    <cellStyle name="Calculation 6 29" xfId="2431" xr:uid="{00000000-0005-0000-0000-00004B010000}"/>
    <cellStyle name="Calculation 6 3" xfId="347" xr:uid="{00000000-0005-0000-0000-00004C010000}"/>
    <cellStyle name="Calculation 6 30" xfId="2511" xr:uid="{00000000-0005-0000-0000-00004D010000}"/>
    <cellStyle name="Calculation 6 31" xfId="2592" xr:uid="{00000000-0005-0000-0000-00004E010000}"/>
    <cellStyle name="Calculation 6 32" xfId="2345" xr:uid="{00000000-0005-0000-0000-00004F010000}"/>
    <cellStyle name="Calculation 6 33" xfId="2719" xr:uid="{00000000-0005-0000-0000-000050010000}"/>
    <cellStyle name="Calculation 6 4" xfId="158" xr:uid="{00000000-0005-0000-0000-000051010000}"/>
    <cellStyle name="Calculation 6 5" xfId="275" xr:uid="{00000000-0005-0000-0000-000052010000}"/>
    <cellStyle name="Calculation 6 6" xfId="470" xr:uid="{00000000-0005-0000-0000-000053010000}"/>
    <cellStyle name="Calculation 6 7" xfId="456" xr:uid="{00000000-0005-0000-0000-000054010000}"/>
    <cellStyle name="Calculation 6 8" xfId="660" xr:uid="{00000000-0005-0000-0000-000055010000}"/>
    <cellStyle name="Calculation 6 9" xfId="740" xr:uid="{00000000-0005-0000-0000-000056010000}"/>
    <cellStyle name="Calculation 7" xfId="74" xr:uid="{00000000-0005-0000-0000-000057010000}"/>
    <cellStyle name="Calculation 7 10" xfId="819" xr:uid="{00000000-0005-0000-0000-000058010000}"/>
    <cellStyle name="Calculation 7 11" xfId="899" xr:uid="{00000000-0005-0000-0000-000059010000}"/>
    <cellStyle name="Calculation 7 12" xfId="983" xr:uid="{00000000-0005-0000-0000-00005A010000}"/>
    <cellStyle name="Calculation 7 13" xfId="1061" xr:uid="{00000000-0005-0000-0000-00005B010000}"/>
    <cellStyle name="Calculation 7 14" xfId="1140" xr:uid="{00000000-0005-0000-0000-00005C010000}"/>
    <cellStyle name="Calculation 7 15" xfId="1215" xr:uid="{00000000-0005-0000-0000-00005D010000}"/>
    <cellStyle name="Calculation 7 16" xfId="1294" xr:uid="{00000000-0005-0000-0000-00005E010000}"/>
    <cellStyle name="Calculation 7 17" xfId="1375" xr:uid="{00000000-0005-0000-0000-00005F010000}"/>
    <cellStyle name="Calculation 7 18" xfId="1453" xr:uid="{00000000-0005-0000-0000-000060010000}"/>
    <cellStyle name="Calculation 7 19" xfId="1532" xr:uid="{00000000-0005-0000-0000-000061010000}"/>
    <cellStyle name="Calculation 7 2" xfId="204" xr:uid="{00000000-0005-0000-0000-000062010000}"/>
    <cellStyle name="Calculation 7 20" xfId="1610" xr:uid="{00000000-0005-0000-0000-000063010000}"/>
    <cellStyle name="Calculation 7 21" xfId="1683" xr:uid="{00000000-0005-0000-0000-000064010000}"/>
    <cellStyle name="Calculation 7 22" xfId="1756" xr:uid="{00000000-0005-0000-0000-000065010000}"/>
    <cellStyle name="Calculation 7 23" xfId="1882" xr:uid="{00000000-0005-0000-0000-000066010000}"/>
    <cellStyle name="Calculation 7 24" xfId="2024" xr:uid="{00000000-0005-0000-0000-000067010000}"/>
    <cellStyle name="Calculation 7 25" xfId="2080" xr:uid="{00000000-0005-0000-0000-000068010000}"/>
    <cellStyle name="Calculation 7 26" xfId="1981" xr:uid="{00000000-0005-0000-0000-000069010000}"/>
    <cellStyle name="Calculation 7 27" xfId="2236" xr:uid="{00000000-0005-0000-0000-00006A010000}"/>
    <cellStyle name="Calculation 7 28" xfId="2260" xr:uid="{00000000-0005-0000-0000-00006B010000}"/>
    <cellStyle name="Calculation 7 29" xfId="2430" xr:uid="{00000000-0005-0000-0000-00006C010000}"/>
    <cellStyle name="Calculation 7 3" xfId="345" xr:uid="{00000000-0005-0000-0000-00006D010000}"/>
    <cellStyle name="Calculation 7 30" xfId="2510" xr:uid="{00000000-0005-0000-0000-00006E010000}"/>
    <cellStyle name="Calculation 7 31" xfId="2591" xr:uid="{00000000-0005-0000-0000-00006F010000}"/>
    <cellStyle name="Calculation 7 32" xfId="2356" xr:uid="{00000000-0005-0000-0000-000070010000}"/>
    <cellStyle name="Calculation 7 33" xfId="2718" xr:uid="{00000000-0005-0000-0000-000071010000}"/>
    <cellStyle name="Calculation 7 4" xfId="378" xr:uid="{00000000-0005-0000-0000-000072010000}"/>
    <cellStyle name="Calculation 7 5" xfId="352" xr:uid="{00000000-0005-0000-0000-000073010000}"/>
    <cellStyle name="Calculation 7 6" xfId="465" xr:uid="{00000000-0005-0000-0000-000074010000}"/>
    <cellStyle name="Calculation 7 7" xfId="521" xr:uid="{00000000-0005-0000-0000-000075010000}"/>
    <cellStyle name="Calculation 7 8" xfId="659" xr:uid="{00000000-0005-0000-0000-000076010000}"/>
    <cellStyle name="Calculation 7 9" xfId="739" xr:uid="{00000000-0005-0000-0000-000077010000}"/>
    <cellStyle name="Calculation 8" xfId="96" xr:uid="{00000000-0005-0000-0000-000078010000}"/>
    <cellStyle name="Calculation 8 10" xfId="841" xr:uid="{00000000-0005-0000-0000-000079010000}"/>
    <cellStyle name="Calculation 8 11" xfId="921" xr:uid="{00000000-0005-0000-0000-00007A010000}"/>
    <cellStyle name="Calculation 8 12" xfId="1005" xr:uid="{00000000-0005-0000-0000-00007B010000}"/>
    <cellStyle name="Calculation 8 13" xfId="1083" xr:uid="{00000000-0005-0000-0000-00007C010000}"/>
    <cellStyle name="Calculation 8 14" xfId="1162" xr:uid="{00000000-0005-0000-0000-00007D010000}"/>
    <cellStyle name="Calculation 8 15" xfId="1237" xr:uid="{00000000-0005-0000-0000-00007E010000}"/>
    <cellStyle name="Calculation 8 16" xfId="1315" xr:uid="{00000000-0005-0000-0000-00007F010000}"/>
    <cellStyle name="Calculation 8 17" xfId="1396" xr:uid="{00000000-0005-0000-0000-000080010000}"/>
    <cellStyle name="Calculation 8 18" xfId="1474" xr:uid="{00000000-0005-0000-0000-000081010000}"/>
    <cellStyle name="Calculation 8 19" xfId="1553" xr:uid="{00000000-0005-0000-0000-000082010000}"/>
    <cellStyle name="Calculation 8 2" xfId="226" xr:uid="{00000000-0005-0000-0000-000083010000}"/>
    <cellStyle name="Calculation 8 20" xfId="1631" xr:uid="{00000000-0005-0000-0000-000084010000}"/>
    <cellStyle name="Calculation 8 21" xfId="1703" xr:uid="{00000000-0005-0000-0000-000085010000}"/>
    <cellStyle name="Calculation 8 22" xfId="1776" xr:uid="{00000000-0005-0000-0000-000086010000}"/>
    <cellStyle name="Calculation 8 23" xfId="1904" xr:uid="{00000000-0005-0000-0000-000087010000}"/>
    <cellStyle name="Calculation 8 24" xfId="1822" xr:uid="{00000000-0005-0000-0000-000088010000}"/>
    <cellStyle name="Calculation 8 25" xfId="2102" xr:uid="{00000000-0005-0000-0000-000089010000}"/>
    <cellStyle name="Calculation 8 26" xfId="2005" xr:uid="{00000000-0005-0000-0000-00008A010000}"/>
    <cellStyle name="Calculation 8 27" xfId="2176" xr:uid="{00000000-0005-0000-0000-00008B010000}"/>
    <cellStyle name="Calculation 8 28" xfId="2308" xr:uid="{00000000-0005-0000-0000-00008C010000}"/>
    <cellStyle name="Calculation 8 29" xfId="2452" xr:uid="{00000000-0005-0000-0000-00008D010000}"/>
    <cellStyle name="Calculation 8 3" xfId="280" xr:uid="{00000000-0005-0000-0000-00008E010000}"/>
    <cellStyle name="Calculation 8 30" xfId="2532" xr:uid="{00000000-0005-0000-0000-00008F010000}"/>
    <cellStyle name="Calculation 8 31" xfId="2613" xr:uid="{00000000-0005-0000-0000-000090010000}"/>
    <cellStyle name="Calculation 8 32" xfId="2466" xr:uid="{00000000-0005-0000-0000-000091010000}"/>
    <cellStyle name="Calculation 8 33" xfId="2738" xr:uid="{00000000-0005-0000-0000-000092010000}"/>
    <cellStyle name="Calculation 8 4" xfId="376" xr:uid="{00000000-0005-0000-0000-000093010000}"/>
    <cellStyle name="Calculation 8 5" xfId="369" xr:uid="{00000000-0005-0000-0000-000094010000}"/>
    <cellStyle name="Calculation 8 6" xfId="464" xr:uid="{00000000-0005-0000-0000-000095010000}"/>
    <cellStyle name="Calculation 8 7" xfId="601" xr:uid="{00000000-0005-0000-0000-000096010000}"/>
    <cellStyle name="Calculation 8 8" xfId="681" xr:uid="{00000000-0005-0000-0000-000097010000}"/>
    <cellStyle name="Calculation 8 9" xfId="760" xr:uid="{00000000-0005-0000-0000-000098010000}"/>
    <cellStyle name="Calculation 9" xfId="94" xr:uid="{00000000-0005-0000-0000-000099010000}"/>
    <cellStyle name="Calculation 9 10" xfId="839" xr:uid="{00000000-0005-0000-0000-00009A010000}"/>
    <cellStyle name="Calculation 9 11" xfId="919" xr:uid="{00000000-0005-0000-0000-00009B010000}"/>
    <cellStyle name="Calculation 9 12" xfId="1003" xr:uid="{00000000-0005-0000-0000-00009C010000}"/>
    <cellStyle name="Calculation 9 13" xfId="1081" xr:uid="{00000000-0005-0000-0000-00009D010000}"/>
    <cellStyle name="Calculation 9 14" xfId="1160" xr:uid="{00000000-0005-0000-0000-00009E010000}"/>
    <cellStyle name="Calculation 9 15" xfId="1235" xr:uid="{00000000-0005-0000-0000-00009F010000}"/>
    <cellStyle name="Calculation 9 16" xfId="1313" xr:uid="{00000000-0005-0000-0000-0000A0010000}"/>
    <cellStyle name="Calculation 9 17" xfId="1394" xr:uid="{00000000-0005-0000-0000-0000A1010000}"/>
    <cellStyle name="Calculation 9 18" xfId="1472" xr:uid="{00000000-0005-0000-0000-0000A2010000}"/>
    <cellStyle name="Calculation 9 19" xfId="1551" xr:uid="{00000000-0005-0000-0000-0000A3010000}"/>
    <cellStyle name="Calculation 9 2" xfId="224" xr:uid="{00000000-0005-0000-0000-0000A4010000}"/>
    <cellStyle name="Calculation 9 20" xfId="1629" xr:uid="{00000000-0005-0000-0000-0000A5010000}"/>
    <cellStyle name="Calculation 9 21" xfId="1701" xr:uid="{00000000-0005-0000-0000-0000A6010000}"/>
    <cellStyle name="Calculation 9 22" xfId="1774" xr:uid="{00000000-0005-0000-0000-0000A7010000}"/>
    <cellStyle name="Calculation 9 23" xfId="1902" xr:uid="{00000000-0005-0000-0000-0000A8010000}"/>
    <cellStyle name="Calculation 9 24" xfId="1974" xr:uid="{00000000-0005-0000-0000-0000A9010000}"/>
    <cellStyle name="Calculation 9 25" xfId="2100" xr:uid="{00000000-0005-0000-0000-0000AA010000}"/>
    <cellStyle name="Calculation 9 26" xfId="2191" xr:uid="{00000000-0005-0000-0000-0000AB010000}"/>
    <cellStyle name="Calculation 9 27" xfId="2240" xr:uid="{00000000-0005-0000-0000-0000AC010000}"/>
    <cellStyle name="Calculation 9 28" xfId="2153" xr:uid="{00000000-0005-0000-0000-0000AD010000}"/>
    <cellStyle name="Calculation 9 29" xfId="2450" xr:uid="{00000000-0005-0000-0000-0000AE010000}"/>
    <cellStyle name="Calculation 9 3" xfId="157" xr:uid="{00000000-0005-0000-0000-0000AF010000}"/>
    <cellStyle name="Calculation 9 30" xfId="2530" xr:uid="{00000000-0005-0000-0000-0000B0010000}"/>
    <cellStyle name="Calculation 9 31" xfId="2611" xr:uid="{00000000-0005-0000-0000-0000B1010000}"/>
    <cellStyle name="Calculation 9 32" xfId="2247" xr:uid="{00000000-0005-0000-0000-0000B2010000}"/>
    <cellStyle name="Calculation 9 33" xfId="2736" xr:uid="{00000000-0005-0000-0000-0000B3010000}"/>
    <cellStyle name="Calculation 9 4" xfId="360" xr:uid="{00000000-0005-0000-0000-0000B4010000}"/>
    <cellStyle name="Calculation 9 5" xfId="408" xr:uid="{00000000-0005-0000-0000-0000B5010000}"/>
    <cellStyle name="Calculation 9 6" xfId="546" xr:uid="{00000000-0005-0000-0000-0000B6010000}"/>
    <cellStyle name="Calculation 9 7" xfId="599" xr:uid="{00000000-0005-0000-0000-0000B7010000}"/>
    <cellStyle name="Calculation 9 8" xfId="679" xr:uid="{00000000-0005-0000-0000-0000B8010000}"/>
    <cellStyle name="Calculation 9 9" xfId="758" xr:uid="{00000000-0005-0000-0000-0000B9010000}"/>
    <cellStyle name="Check Cell 2" xfId="30" xr:uid="{00000000-0005-0000-0000-0000BA010000}"/>
    <cellStyle name="Comma 2" xfId="48" xr:uid="{00000000-0005-0000-0000-0000BB010000}"/>
    <cellStyle name="Excel Built-in Normal" xfId="49" xr:uid="{00000000-0005-0000-0000-0000BC010000}"/>
    <cellStyle name="Explanatory Text 2" xfId="31" xr:uid="{00000000-0005-0000-0000-0000BD010000}"/>
    <cellStyle name="Good 2" xfId="32" xr:uid="{00000000-0005-0000-0000-0000BE010000}"/>
    <cellStyle name="Heading 1 2" xfId="33" xr:uid="{00000000-0005-0000-0000-0000BF010000}"/>
    <cellStyle name="Heading 2 2" xfId="34" xr:uid="{00000000-0005-0000-0000-0000C0010000}"/>
    <cellStyle name="Heading 3 2" xfId="35" xr:uid="{00000000-0005-0000-0000-0000C1010000}"/>
    <cellStyle name="Heading 4 2" xfId="36" xr:uid="{00000000-0005-0000-0000-0000C2010000}"/>
    <cellStyle name="Hyperlink 2" xfId="37" xr:uid="{00000000-0005-0000-0000-0000C3010000}"/>
    <cellStyle name="Input 10" xfId="95" xr:uid="{00000000-0005-0000-0000-0000C4010000}"/>
    <cellStyle name="Input 10 10" xfId="840" xr:uid="{00000000-0005-0000-0000-0000C5010000}"/>
    <cellStyle name="Input 10 11" xfId="920" xr:uid="{00000000-0005-0000-0000-0000C6010000}"/>
    <cellStyle name="Input 10 12" xfId="1004" xr:uid="{00000000-0005-0000-0000-0000C7010000}"/>
    <cellStyle name="Input 10 13" xfId="1082" xr:uid="{00000000-0005-0000-0000-0000C8010000}"/>
    <cellStyle name="Input 10 14" xfId="1161" xr:uid="{00000000-0005-0000-0000-0000C9010000}"/>
    <cellStyle name="Input 10 15" xfId="1236" xr:uid="{00000000-0005-0000-0000-0000CA010000}"/>
    <cellStyle name="Input 10 16" xfId="1314" xr:uid="{00000000-0005-0000-0000-0000CB010000}"/>
    <cellStyle name="Input 10 17" xfId="1395" xr:uid="{00000000-0005-0000-0000-0000CC010000}"/>
    <cellStyle name="Input 10 18" xfId="1473" xr:uid="{00000000-0005-0000-0000-0000CD010000}"/>
    <cellStyle name="Input 10 19" xfId="1552" xr:uid="{00000000-0005-0000-0000-0000CE010000}"/>
    <cellStyle name="Input 10 2" xfId="225" xr:uid="{00000000-0005-0000-0000-0000CF010000}"/>
    <cellStyle name="Input 10 20" xfId="1630" xr:uid="{00000000-0005-0000-0000-0000D0010000}"/>
    <cellStyle name="Input 10 21" xfId="1702" xr:uid="{00000000-0005-0000-0000-0000D1010000}"/>
    <cellStyle name="Input 10 22" xfId="1775" xr:uid="{00000000-0005-0000-0000-0000D2010000}"/>
    <cellStyle name="Input 10 23" xfId="1903" xr:uid="{00000000-0005-0000-0000-0000D3010000}"/>
    <cellStyle name="Input 10 24" xfId="2021" xr:uid="{00000000-0005-0000-0000-0000D4010000}"/>
    <cellStyle name="Input 10 25" xfId="2101" xr:uid="{00000000-0005-0000-0000-0000D5010000}"/>
    <cellStyle name="Input 10 26" xfId="1980" xr:uid="{00000000-0005-0000-0000-0000D6010000}"/>
    <cellStyle name="Input 10 27" xfId="2242" xr:uid="{00000000-0005-0000-0000-0000D7010000}"/>
    <cellStyle name="Input 10 28" xfId="2235" xr:uid="{00000000-0005-0000-0000-0000D8010000}"/>
    <cellStyle name="Input 10 29" xfId="2451" xr:uid="{00000000-0005-0000-0000-0000D9010000}"/>
    <cellStyle name="Input 10 3" xfId="178" xr:uid="{00000000-0005-0000-0000-0000DA010000}"/>
    <cellStyle name="Input 10 30" xfId="2531" xr:uid="{00000000-0005-0000-0000-0000DB010000}"/>
    <cellStyle name="Input 10 31" xfId="2612" xr:uid="{00000000-0005-0000-0000-0000DC010000}"/>
    <cellStyle name="Input 10 32" xfId="2381" xr:uid="{00000000-0005-0000-0000-0000DD010000}"/>
    <cellStyle name="Input 10 33" xfId="2737" xr:uid="{00000000-0005-0000-0000-0000DE010000}"/>
    <cellStyle name="Input 10 4" xfId="167" xr:uid="{00000000-0005-0000-0000-0000DF010000}"/>
    <cellStyle name="Input 10 5" xfId="331" xr:uid="{00000000-0005-0000-0000-0000E0010000}"/>
    <cellStyle name="Input 10 6" xfId="482" xr:uid="{00000000-0005-0000-0000-0000E1010000}"/>
    <cellStyle name="Input 10 7" xfId="600" xr:uid="{00000000-0005-0000-0000-0000E2010000}"/>
    <cellStyle name="Input 10 8" xfId="680" xr:uid="{00000000-0005-0000-0000-0000E3010000}"/>
    <cellStyle name="Input 10 9" xfId="759" xr:uid="{00000000-0005-0000-0000-0000E4010000}"/>
    <cellStyle name="Input 11" xfId="117" xr:uid="{00000000-0005-0000-0000-0000E5010000}"/>
    <cellStyle name="Input 11 10" xfId="862" xr:uid="{00000000-0005-0000-0000-0000E6010000}"/>
    <cellStyle name="Input 11 11" xfId="942" xr:uid="{00000000-0005-0000-0000-0000E7010000}"/>
    <cellStyle name="Input 11 12" xfId="1025" xr:uid="{00000000-0005-0000-0000-0000E8010000}"/>
    <cellStyle name="Input 11 13" xfId="1104" xr:uid="{00000000-0005-0000-0000-0000E9010000}"/>
    <cellStyle name="Input 11 14" xfId="1181" xr:uid="{00000000-0005-0000-0000-0000EA010000}"/>
    <cellStyle name="Input 11 15" xfId="1257" xr:uid="{00000000-0005-0000-0000-0000EB010000}"/>
    <cellStyle name="Input 11 16" xfId="1335" xr:uid="{00000000-0005-0000-0000-0000EC010000}"/>
    <cellStyle name="Input 11 17" xfId="1416" xr:uid="{00000000-0005-0000-0000-0000ED010000}"/>
    <cellStyle name="Input 11 18" xfId="1494" xr:uid="{00000000-0005-0000-0000-0000EE010000}"/>
    <cellStyle name="Input 11 19" xfId="1573" xr:uid="{00000000-0005-0000-0000-0000EF010000}"/>
    <cellStyle name="Input 11 2" xfId="247" xr:uid="{00000000-0005-0000-0000-0000F0010000}"/>
    <cellStyle name="Input 11 20" xfId="1650" xr:uid="{00000000-0005-0000-0000-0000F1010000}"/>
    <cellStyle name="Input 11 21" xfId="1722" xr:uid="{00000000-0005-0000-0000-0000F2010000}"/>
    <cellStyle name="Input 11 22" xfId="1795" xr:uid="{00000000-0005-0000-0000-0000F3010000}"/>
    <cellStyle name="Input 11 23" xfId="1925" xr:uid="{00000000-0005-0000-0000-0000F4010000}"/>
    <cellStyle name="Input 11 24" xfId="1877" xr:uid="{00000000-0005-0000-0000-0000F5010000}"/>
    <cellStyle name="Input 11 25" xfId="2121" xr:uid="{00000000-0005-0000-0000-0000F6010000}"/>
    <cellStyle name="Input 11 26" xfId="2188" xr:uid="{00000000-0005-0000-0000-0000F7010000}"/>
    <cellStyle name="Input 11 27" xfId="2148" xr:uid="{00000000-0005-0000-0000-0000F8010000}"/>
    <cellStyle name="Input 11 28" xfId="2392" xr:uid="{00000000-0005-0000-0000-0000F9010000}"/>
    <cellStyle name="Input 11 29" xfId="2473" xr:uid="{00000000-0005-0000-0000-0000FA010000}"/>
    <cellStyle name="Input 11 3" xfId="272" xr:uid="{00000000-0005-0000-0000-0000FB010000}"/>
    <cellStyle name="Input 11 30" xfId="2551" xr:uid="{00000000-0005-0000-0000-0000FC010000}"/>
    <cellStyle name="Input 11 31" xfId="2634" xr:uid="{00000000-0005-0000-0000-0000FD010000}"/>
    <cellStyle name="Input 11 32" xfId="2323" xr:uid="{00000000-0005-0000-0000-0000FE010000}"/>
    <cellStyle name="Input 11 33" xfId="2757" xr:uid="{00000000-0005-0000-0000-0000FF010000}"/>
    <cellStyle name="Input 11 4" xfId="405" xr:uid="{00000000-0005-0000-0000-000000020000}"/>
    <cellStyle name="Input 11 5" xfId="151" xr:uid="{00000000-0005-0000-0000-000001020000}"/>
    <cellStyle name="Input 11 6" xfId="510" xr:uid="{00000000-0005-0000-0000-000002020000}"/>
    <cellStyle name="Input 11 7" xfId="622" xr:uid="{00000000-0005-0000-0000-000003020000}"/>
    <cellStyle name="Input 11 8" xfId="702" xr:uid="{00000000-0005-0000-0000-000004020000}"/>
    <cellStyle name="Input 11 9" xfId="781" xr:uid="{00000000-0005-0000-0000-000005020000}"/>
    <cellStyle name="Input 12" xfId="129" xr:uid="{00000000-0005-0000-0000-000006020000}"/>
    <cellStyle name="Input 12 10" xfId="874" xr:uid="{00000000-0005-0000-0000-000007020000}"/>
    <cellStyle name="Input 12 11" xfId="953" xr:uid="{00000000-0005-0000-0000-000008020000}"/>
    <cellStyle name="Input 12 12" xfId="1036" xr:uid="{00000000-0005-0000-0000-000009020000}"/>
    <cellStyle name="Input 12 13" xfId="1115" xr:uid="{00000000-0005-0000-0000-00000A020000}"/>
    <cellStyle name="Input 12 14" xfId="1192" xr:uid="{00000000-0005-0000-0000-00000B020000}"/>
    <cellStyle name="Input 12 15" xfId="1268" xr:uid="{00000000-0005-0000-0000-00000C020000}"/>
    <cellStyle name="Input 12 16" xfId="1346" xr:uid="{00000000-0005-0000-0000-00000D020000}"/>
    <cellStyle name="Input 12 17" xfId="1427" xr:uid="{00000000-0005-0000-0000-00000E020000}"/>
    <cellStyle name="Input 12 18" xfId="1505" xr:uid="{00000000-0005-0000-0000-00000F020000}"/>
    <cellStyle name="Input 12 19" xfId="1584" xr:uid="{00000000-0005-0000-0000-000010020000}"/>
    <cellStyle name="Input 12 2" xfId="259" xr:uid="{00000000-0005-0000-0000-000011020000}"/>
    <cellStyle name="Input 12 20" xfId="1662" xr:uid="{00000000-0005-0000-0000-000012020000}"/>
    <cellStyle name="Input 12 21" xfId="1732" xr:uid="{00000000-0005-0000-0000-000013020000}"/>
    <cellStyle name="Input 12 22" xfId="1805" xr:uid="{00000000-0005-0000-0000-000014020000}"/>
    <cellStyle name="Input 12 23" xfId="1937" xr:uid="{00000000-0005-0000-0000-000015020000}"/>
    <cellStyle name="Input 12 24" xfId="1842" xr:uid="{00000000-0005-0000-0000-000016020000}"/>
    <cellStyle name="Input 12 25" xfId="2133" xr:uid="{00000000-0005-0000-0000-000017020000}"/>
    <cellStyle name="Input 12 26" xfId="2162" xr:uid="{00000000-0005-0000-0000-000018020000}"/>
    <cellStyle name="Input 12 27" xfId="2299" xr:uid="{00000000-0005-0000-0000-000019020000}"/>
    <cellStyle name="Input 12 28" xfId="2404" xr:uid="{00000000-0005-0000-0000-00001A020000}"/>
    <cellStyle name="Input 12 29" xfId="2485" xr:uid="{00000000-0005-0000-0000-00001B020000}"/>
    <cellStyle name="Input 12 3" xfId="332" xr:uid="{00000000-0005-0000-0000-00001C020000}"/>
    <cellStyle name="Input 12 30" xfId="2562" xr:uid="{00000000-0005-0000-0000-00001D020000}"/>
    <cellStyle name="Input 12 31" xfId="2646" xr:uid="{00000000-0005-0000-0000-00001E020000}"/>
    <cellStyle name="Input 12 32" xfId="2629" xr:uid="{00000000-0005-0000-0000-00001F020000}"/>
    <cellStyle name="Input 12 33" xfId="2767" xr:uid="{00000000-0005-0000-0000-000020020000}"/>
    <cellStyle name="Input 12 4" xfId="333" xr:uid="{00000000-0005-0000-0000-000021020000}"/>
    <cellStyle name="Input 12 5" xfId="373" xr:uid="{00000000-0005-0000-0000-000022020000}"/>
    <cellStyle name="Input 12 6" xfId="537" xr:uid="{00000000-0005-0000-0000-000023020000}"/>
    <cellStyle name="Input 12 7" xfId="633" xr:uid="{00000000-0005-0000-0000-000024020000}"/>
    <cellStyle name="Input 12 8" xfId="714" xr:uid="{00000000-0005-0000-0000-000025020000}"/>
    <cellStyle name="Input 12 9" xfId="793" xr:uid="{00000000-0005-0000-0000-000026020000}"/>
    <cellStyle name="Input 13" xfId="134" xr:uid="{00000000-0005-0000-0000-000027020000}"/>
    <cellStyle name="Input 13 10" xfId="879" xr:uid="{00000000-0005-0000-0000-000028020000}"/>
    <cellStyle name="Input 13 11" xfId="958" xr:uid="{00000000-0005-0000-0000-000029020000}"/>
    <cellStyle name="Input 13 12" xfId="1041" xr:uid="{00000000-0005-0000-0000-00002A020000}"/>
    <cellStyle name="Input 13 13" xfId="1120" xr:uid="{00000000-0005-0000-0000-00002B020000}"/>
    <cellStyle name="Input 13 14" xfId="1197" xr:uid="{00000000-0005-0000-0000-00002C020000}"/>
    <cellStyle name="Input 13 15" xfId="1273" xr:uid="{00000000-0005-0000-0000-00002D020000}"/>
    <cellStyle name="Input 13 16" xfId="1351" xr:uid="{00000000-0005-0000-0000-00002E020000}"/>
    <cellStyle name="Input 13 17" xfId="1432" xr:uid="{00000000-0005-0000-0000-00002F020000}"/>
    <cellStyle name="Input 13 18" xfId="1510" xr:uid="{00000000-0005-0000-0000-000030020000}"/>
    <cellStyle name="Input 13 19" xfId="1589" xr:uid="{00000000-0005-0000-0000-000031020000}"/>
    <cellStyle name="Input 13 2" xfId="264" xr:uid="{00000000-0005-0000-0000-000032020000}"/>
    <cellStyle name="Input 13 20" xfId="1667" xr:uid="{00000000-0005-0000-0000-000033020000}"/>
    <cellStyle name="Input 13 21" xfId="1737" xr:uid="{00000000-0005-0000-0000-000034020000}"/>
    <cellStyle name="Input 13 22" xfId="1810" xr:uid="{00000000-0005-0000-0000-000035020000}"/>
    <cellStyle name="Input 13 23" xfId="1942" xr:uid="{00000000-0005-0000-0000-000036020000}"/>
    <cellStyle name="Input 13 24" xfId="2064" xr:uid="{00000000-0005-0000-0000-000037020000}"/>
    <cellStyle name="Input 13 25" xfId="2138" xr:uid="{00000000-0005-0000-0000-000038020000}"/>
    <cellStyle name="Input 13 26" xfId="2223" xr:uid="{00000000-0005-0000-0000-000039020000}"/>
    <cellStyle name="Input 13 27" xfId="2304" xr:uid="{00000000-0005-0000-0000-00003A020000}"/>
    <cellStyle name="Input 13 28" xfId="2409" xr:uid="{00000000-0005-0000-0000-00003B020000}"/>
    <cellStyle name="Input 13 29" xfId="2490" xr:uid="{00000000-0005-0000-0000-00003C020000}"/>
    <cellStyle name="Input 13 3" xfId="166" xr:uid="{00000000-0005-0000-0000-00003D020000}"/>
    <cellStyle name="Input 13 30" xfId="2567" xr:uid="{00000000-0005-0000-0000-00003E020000}"/>
    <cellStyle name="Input 13 31" xfId="2651" xr:uid="{00000000-0005-0000-0000-00003F020000}"/>
    <cellStyle name="Input 13 32" xfId="2627" xr:uid="{00000000-0005-0000-0000-000040020000}"/>
    <cellStyle name="Input 13 33" xfId="2772" xr:uid="{00000000-0005-0000-0000-000041020000}"/>
    <cellStyle name="Input 13 4" xfId="413" xr:uid="{00000000-0005-0000-0000-000042020000}"/>
    <cellStyle name="Input 13 5" xfId="140" xr:uid="{00000000-0005-0000-0000-000043020000}"/>
    <cellStyle name="Input 13 6" xfId="589" xr:uid="{00000000-0005-0000-0000-000044020000}"/>
    <cellStyle name="Input 13 7" xfId="638" xr:uid="{00000000-0005-0000-0000-000045020000}"/>
    <cellStyle name="Input 13 8" xfId="719" xr:uid="{00000000-0005-0000-0000-000046020000}"/>
    <cellStyle name="Input 13 9" xfId="798" xr:uid="{00000000-0005-0000-0000-000047020000}"/>
    <cellStyle name="Input 14" xfId="38" xr:uid="{00000000-0005-0000-0000-000048020000}"/>
    <cellStyle name="Input 15" xfId="170" xr:uid="{00000000-0005-0000-0000-000049020000}"/>
    <cellStyle name="Input 16" xfId="302" xr:uid="{00000000-0005-0000-0000-00004A020000}"/>
    <cellStyle name="Input 17" xfId="540" xr:uid="{00000000-0005-0000-0000-00004B020000}"/>
    <cellStyle name="Input 18" xfId="536" xr:uid="{00000000-0005-0000-0000-00004C020000}"/>
    <cellStyle name="Input 19" xfId="533" xr:uid="{00000000-0005-0000-0000-00004D020000}"/>
    <cellStyle name="Input 2" xfId="56" xr:uid="{00000000-0005-0000-0000-00004E020000}"/>
    <cellStyle name="Input 2 10" xfId="707" xr:uid="{00000000-0005-0000-0000-00004F020000}"/>
    <cellStyle name="Input 2 11" xfId="799" xr:uid="{00000000-0005-0000-0000-000050020000}"/>
    <cellStyle name="Input 2 12" xfId="965" xr:uid="{00000000-0005-0000-0000-000051020000}"/>
    <cellStyle name="Input 2 13" xfId="960" xr:uid="{00000000-0005-0000-0000-000052020000}"/>
    <cellStyle name="Input 2 14" xfId="857" xr:uid="{00000000-0005-0000-0000-000053020000}"/>
    <cellStyle name="Input 2 15" xfId="1121" xr:uid="{00000000-0005-0000-0000-000054020000}"/>
    <cellStyle name="Input 2 16" xfId="833" xr:uid="{00000000-0005-0000-0000-000055020000}"/>
    <cellStyle name="Input 2 17" xfId="1357" xr:uid="{00000000-0005-0000-0000-000056020000}"/>
    <cellStyle name="Input 2 18" xfId="1288" xr:uid="{00000000-0005-0000-0000-000057020000}"/>
    <cellStyle name="Input 2 19" xfId="1516" xr:uid="{00000000-0005-0000-0000-000058020000}"/>
    <cellStyle name="Input 2 2" xfId="186" xr:uid="{00000000-0005-0000-0000-000059020000}"/>
    <cellStyle name="Input 2 20" xfId="1447" xr:uid="{00000000-0005-0000-0000-00005A020000}"/>
    <cellStyle name="Input 2 21" xfId="1590" xr:uid="{00000000-0005-0000-0000-00005B020000}"/>
    <cellStyle name="Input 2 22" xfId="1740" xr:uid="{00000000-0005-0000-0000-00005C020000}"/>
    <cellStyle name="Input 2 23" xfId="1864" xr:uid="{00000000-0005-0000-0000-00005D020000}"/>
    <cellStyle name="Input 2 24" xfId="2008" xr:uid="{00000000-0005-0000-0000-00005E020000}"/>
    <cellStyle name="Input 2 25" xfId="1834" xr:uid="{00000000-0005-0000-0000-00005F020000}"/>
    <cellStyle name="Input 2 26" xfId="2046" xr:uid="{00000000-0005-0000-0000-000060020000}"/>
    <cellStyle name="Input 2 27" xfId="2233" xr:uid="{00000000-0005-0000-0000-000061020000}"/>
    <cellStyle name="Input 2 28" xfId="2310" xr:uid="{00000000-0005-0000-0000-000062020000}"/>
    <cellStyle name="Input 2 29" xfId="2295" xr:uid="{00000000-0005-0000-0000-000063020000}"/>
    <cellStyle name="Input 2 3" xfId="144" xr:uid="{00000000-0005-0000-0000-000064020000}"/>
    <cellStyle name="Input 2 30" xfId="2373" xr:uid="{00000000-0005-0000-0000-000065020000}"/>
    <cellStyle name="Input 2 31" xfId="2573" xr:uid="{00000000-0005-0000-0000-000066020000}"/>
    <cellStyle name="Input 2 32" xfId="2695" xr:uid="{00000000-0005-0000-0000-000067020000}"/>
    <cellStyle name="Input 2 33" xfId="2670" xr:uid="{00000000-0005-0000-0000-000068020000}"/>
    <cellStyle name="Input 2 4" xfId="370" xr:uid="{00000000-0005-0000-0000-000069020000}"/>
    <cellStyle name="Input 2 5" xfId="479" xr:uid="{00000000-0005-0000-0000-00006A020000}"/>
    <cellStyle name="Input 2 6" xfId="583" xr:uid="{00000000-0005-0000-0000-00006B020000}"/>
    <cellStyle name="Input 2 7" xfId="520" xr:uid="{00000000-0005-0000-0000-00006C020000}"/>
    <cellStyle name="Input 2 8" xfId="555" xr:uid="{00000000-0005-0000-0000-00006D020000}"/>
    <cellStyle name="Input 2 9" xfId="559" xr:uid="{00000000-0005-0000-0000-00006E020000}"/>
    <cellStyle name="Input 20" xfId="492" xr:uid="{00000000-0005-0000-0000-00006F020000}"/>
    <cellStyle name="Input 21" xfId="776" xr:uid="{00000000-0005-0000-0000-000070020000}"/>
    <cellStyle name="Input 22" xfId="530" xr:uid="{00000000-0005-0000-0000-000071020000}"/>
    <cellStyle name="Input 23" xfId="580" xr:uid="{00000000-0005-0000-0000-000072020000}"/>
    <cellStyle name="Input 24" xfId="1055" xr:uid="{00000000-0005-0000-0000-000073020000}"/>
    <cellStyle name="Input 25" xfId="673" xr:uid="{00000000-0005-0000-0000-000074020000}"/>
    <cellStyle name="Input 26" xfId="1846" xr:uid="{00000000-0005-0000-0000-000075020000}"/>
    <cellStyle name="Input 27" xfId="1948" xr:uid="{00000000-0005-0000-0000-000076020000}"/>
    <cellStyle name="Input 28" xfId="1991" xr:uid="{00000000-0005-0000-0000-000077020000}"/>
    <cellStyle name="Input 29" xfId="2192" xr:uid="{00000000-0005-0000-0000-000078020000}"/>
    <cellStyle name="Input 3" xfId="59" xr:uid="{00000000-0005-0000-0000-000079020000}"/>
    <cellStyle name="Input 3 10" xfId="805" xr:uid="{00000000-0005-0000-0000-00007A020000}"/>
    <cellStyle name="Input 3 11" xfId="462" xr:uid="{00000000-0005-0000-0000-00007B020000}"/>
    <cellStyle name="Input 3 12" xfId="968" xr:uid="{00000000-0005-0000-0000-00007C020000}"/>
    <cellStyle name="Input 3 13" xfId="935" xr:uid="{00000000-0005-0000-0000-00007D020000}"/>
    <cellStyle name="Input 3 14" xfId="1127" xr:uid="{00000000-0005-0000-0000-00007E020000}"/>
    <cellStyle name="Input 3 15" xfId="594" xr:uid="{00000000-0005-0000-0000-00007F020000}"/>
    <cellStyle name="Input 3 16" xfId="1279" xr:uid="{00000000-0005-0000-0000-000080020000}"/>
    <cellStyle name="Input 3 17" xfId="1360" xr:uid="{00000000-0005-0000-0000-000081020000}"/>
    <cellStyle name="Input 3 18" xfId="1438" xr:uid="{00000000-0005-0000-0000-000082020000}"/>
    <cellStyle name="Input 3 19" xfId="1519" xr:uid="{00000000-0005-0000-0000-000083020000}"/>
    <cellStyle name="Input 3 2" xfId="189" xr:uid="{00000000-0005-0000-0000-000084020000}"/>
    <cellStyle name="Input 3 20" xfId="1596" xr:uid="{00000000-0005-0000-0000-000085020000}"/>
    <cellStyle name="Input 3 21" xfId="1434" xr:uid="{00000000-0005-0000-0000-000086020000}"/>
    <cellStyle name="Input 3 22" xfId="1743" xr:uid="{00000000-0005-0000-0000-000087020000}"/>
    <cellStyle name="Input 3 23" xfId="1867" xr:uid="{00000000-0005-0000-0000-000088020000}"/>
    <cellStyle name="Input 3 24" xfId="2047" xr:uid="{00000000-0005-0000-0000-000089020000}"/>
    <cellStyle name="Input 3 25" xfId="1815" xr:uid="{00000000-0005-0000-0000-00008A020000}"/>
    <cellStyle name="Input 3 26" xfId="2065" xr:uid="{00000000-0005-0000-0000-00008B020000}"/>
    <cellStyle name="Input 3 27" xfId="2271" xr:uid="{00000000-0005-0000-0000-00008C020000}"/>
    <cellStyle name="Input 3 28" xfId="2355" xr:uid="{00000000-0005-0000-0000-00008D020000}"/>
    <cellStyle name="Input 3 29" xfId="2416" xr:uid="{00000000-0005-0000-0000-00008E020000}"/>
    <cellStyle name="Input 3 3" xfId="173" xr:uid="{00000000-0005-0000-0000-00008F020000}"/>
    <cellStyle name="Input 3 30" xfId="2496" xr:uid="{00000000-0005-0000-0000-000090020000}"/>
    <cellStyle name="Input 3 31" xfId="2576" xr:uid="{00000000-0005-0000-0000-000091020000}"/>
    <cellStyle name="Input 3 32" xfId="2248" xr:uid="{00000000-0005-0000-0000-000092020000}"/>
    <cellStyle name="Input 3 33" xfId="2686" xr:uid="{00000000-0005-0000-0000-000093020000}"/>
    <cellStyle name="Input 3 4" xfId="431" xr:uid="{00000000-0005-0000-0000-000094020000}"/>
    <cellStyle name="Input 3 5" xfId="407" xr:uid="{00000000-0005-0000-0000-000095020000}"/>
    <cellStyle name="Input 3 6" xfId="529" xr:uid="{00000000-0005-0000-0000-000096020000}"/>
    <cellStyle name="Input 3 7" xfId="551" xr:uid="{00000000-0005-0000-0000-000097020000}"/>
    <cellStyle name="Input 3 8" xfId="644" xr:uid="{00000000-0005-0000-0000-000098020000}"/>
    <cellStyle name="Input 3 9" xfId="725" xr:uid="{00000000-0005-0000-0000-000099020000}"/>
    <cellStyle name="Input 30" xfId="2318" xr:uid="{00000000-0005-0000-0000-00009A020000}"/>
    <cellStyle name="Input 31" xfId="2369" xr:uid="{00000000-0005-0000-0000-00009B020000}"/>
    <cellStyle name="Input 32" xfId="2343" xr:uid="{00000000-0005-0000-0000-00009C020000}"/>
    <cellStyle name="Input 33" xfId="2524" xr:uid="{00000000-0005-0000-0000-00009D020000}"/>
    <cellStyle name="Input 34" xfId="2692" xr:uid="{00000000-0005-0000-0000-00009E020000}"/>
    <cellStyle name="Input 4" xfId="71" xr:uid="{00000000-0005-0000-0000-00009F020000}"/>
    <cellStyle name="Input 4 10" xfId="816" xr:uid="{00000000-0005-0000-0000-0000A0020000}"/>
    <cellStyle name="Input 4 11" xfId="896" xr:uid="{00000000-0005-0000-0000-0000A1020000}"/>
    <cellStyle name="Input 4 12" xfId="980" xr:uid="{00000000-0005-0000-0000-0000A2020000}"/>
    <cellStyle name="Input 4 13" xfId="1058" xr:uid="{00000000-0005-0000-0000-0000A3020000}"/>
    <cellStyle name="Input 4 14" xfId="1137" xr:uid="{00000000-0005-0000-0000-0000A4020000}"/>
    <cellStyle name="Input 4 15" xfId="1212" xr:uid="{00000000-0005-0000-0000-0000A5020000}"/>
    <cellStyle name="Input 4 16" xfId="1291" xr:uid="{00000000-0005-0000-0000-0000A6020000}"/>
    <cellStyle name="Input 4 17" xfId="1372" xr:uid="{00000000-0005-0000-0000-0000A7020000}"/>
    <cellStyle name="Input 4 18" xfId="1450" xr:uid="{00000000-0005-0000-0000-0000A8020000}"/>
    <cellStyle name="Input 4 19" xfId="1529" xr:uid="{00000000-0005-0000-0000-0000A9020000}"/>
    <cellStyle name="Input 4 2" xfId="201" xr:uid="{00000000-0005-0000-0000-0000AA020000}"/>
    <cellStyle name="Input 4 20" xfId="1607" xr:uid="{00000000-0005-0000-0000-0000AB020000}"/>
    <cellStyle name="Input 4 21" xfId="1680" xr:uid="{00000000-0005-0000-0000-0000AC020000}"/>
    <cellStyle name="Input 4 22" xfId="1753" xr:uid="{00000000-0005-0000-0000-0000AD020000}"/>
    <cellStyle name="Input 4 23" xfId="1879" xr:uid="{00000000-0005-0000-0000-0000AE020000}"/>
    <cellStyle name="Input 4 24" xfId="2020" xr:uid="{00000000-0005-0000-0000-0000AF020000}"/>
    <cellStyle name="Input 4 25" xfId="2077" xr:uid="{00000000-0005-0000-0000-0000B0020000}"/>
    <cellStyle name="Input 4 26" xfId="2193" xr:uid="{00000000-0005-0000-0000-0000B1020000}"/>
    <cellStyle name="Input 4 27" xfId="2238" xr:uid="{00000000-0005-0000-0000-0000B2020000}"/>
    <cellStyle name="Input 4 28" xfId="2262" xr:uid="{00000000-0005-0000-0000-0000B3020000}"/>
    <cellStyle name="Input 4 29" xfId="2427" xr:uid="{00000000-0005-0000-0000-0000B4020000}"/>
    <cellStyle name="Input 4 3" xfId="293" xr:uid="{00000000-0005-0000-0000-0000B5020000}"/>
    <cellStyle name="Input 4 30" xfId="2507" xr:uid="{00000000-0005-0000-0000-0000B6020000}"/>
    <cellStyle name="Input 4 31" xfId="2588" xr:uid="{00000000-0005-0000-0000-0000B7020000}"/>
    <cellStyle name="Input 4 32" xfId="2662" xr:uid="{00000000-0005-0000-0000-0000B8020000}"/>
    <cellStyle name="Input 4 33" xfId="2715" xr:uid="{00000000-0005-0000-0000-0000B9020000}"/>
    <cellStyle name="Input 4 4" xfId="404" xr:uid="{00000000-0005-0000-0000-0000BA020000}"/>
    <cellStyle name="Input 4 5" xfId="277" xr:uid="{00000000-0005-0000-0000-0000BB020000}"/>
    <cellStyle name="Input 4 6" xfId="513" xr:uid="{00000000-0005-0000-0000-0000BC020000}"/>
    <cellStyle name="Input 4 7" xfId="490" xr:uid="{00000000-0005-0000-0000-0000BD020000}"/>
    <cellStyle name="Input 4 8" xfId="656" xr:uid="{00000000-0005-0000-0000-0000BE020000}"/>
    <cellStyle name="Input 4 9" xfId="736" xr:uid="{00000000-0005-0000-0000-0000BF020000}"/>
    <cellStyle name="Input 5" xfId="81" xr:uid="{00000000-0005-0000-0000-0000C0020000}"/>
    <cellStyle name="Input 5 10" xfId="826" xr:uid="{00000000-0005-0000-0000-0000C1020000}"/>
    <cellStyle name="Input 5 11" xfId="906" xr:uid="{00000000-0005-0000-0000-0000C2020000}"/>
    <cellStyle name="Input 5 12" xfId="990" xr:uid="{00000000-0005-0000-0000-0000C3020000}"/>
    <cellStyle name="Input 5 13" xfId="1068" xr:uid="{00000000-0005-0000-0000-0000C4020000}"/>
    <cellStyle name="Input 5 14" xfId="1147" xr:uid="{00000000-0005-0000-0000-0000C5020000}"/>
    <cellStyle name="Input 5 15" xfId="1222" xr:uid="{00000000-0005-0000-0000-0000C6020000}"/>
    <cellStyle name="Input 5 16" xfId="1301" xr:uid="{00000000-0005-0000-0000-0000C7020000}"/>
    <cellStyle name="Input 5 17" xfId="1382" xr:uid="{00000000-0005-0000-0000-0000C8020000}"/>
    <cellStyle name="Input 5 18" xfId="1460" xr:uid="{00000000-0005-0000-0000-0000C9020000}"/>
    <cellStyle name="Input 5 19" xfId="1539" xr:uid="{00000000-0005-0000-0000-0000CA020000}"/>
    <cellStyle name="Input 5 2" xfId="211" xr:uid="{00000000-0005-0000-0000-0000CB020000}"/>
    <cellStyle name="Input 5 20" xfId="1617" xr:uid="{00000000-0005-0000-0000-0000CC020000}"/>
    <cellStyle name="Input 5 21" xfId="1690" xr:uid="{00000000-0005-0000-0000-0000CD020000}"/>
    <cellStyle name="Input 5 22" xfId="1763" xr:uid="{00000000-0005-0000-0000-0000CE020000}"/>
    <cellStyle name="Input 5 23" xfId="1889" xr:uid="{00000000-0005-0000-0000-0000CF020000}"/>
    <cellStyle name="Input 5 24" xfId="1848" xr:uid="{00000000-0005-0000-0000-0000D0020000}"/>
    <cellStyle name="Input 5 25" xfId="2087" xr:uid="{00000000-0005-0000-0000-0000D1020000}"/>
    <cellStyle name="Input 5 26" xfId="2092" xr:uid="{00000000-0005-0000-0000-0000D2020000}"/>
    <cellStyle name="Input 5 27" xfId="2048" xr:uid="{00000000-0005-0000-0000-0000D3020000}"/>
    <cellStyle name="Input 5 28" xfId="2231" xr:uid="{00000000-0005-0000-0000-0000D4020000}"/>
    <cellStyle name="Input 5 29" xfId="2437" xr:uid="{00000000-0005-0000-0000-0000D5020000}"/>
    <cellStyle name="Input 5 3" xfId="311" xr:uid="{00000000-0005-0000-0000-0000D6020000}"/>
    <cellStyle name="Input 5 30" xfId="2517" xr:uid="{00000000-0005-0000-0000-0000D7020000}"/>
    <cellStyle name="Input 5 31" xfId="2598" xr:uid="{00000000-0005-0000-0000-0000D8020000}"/>
    <cellStyle name="Input 5 32" xfId="2665" xr:uid="{00000000-0005-0000-0000-0000D9020000}"/>
    <cellStyle name="Input 5 33" xfId="2725" xr:uid="{00000000-0005-0000-0000-0000DA020000}"/>
    <cellStyle name="Input 5 4" xfId="252" xr:uid="{00000000-0005-0000-0000-0000DB020000}"/>
    <cellStyle name="Input 5 5" xfId="449" xr:uid="{00000000-0005-0000-0000-0000DC020000}"/>
    <cellStyle name="Input 5 6" xfId="582" xr:uid="{00000000-0005-0000-0000-0000DD020000}"/>
    <cellStyle name="Input 5 7" xfId="565" xr:uid="{00000000-0005-0000-0000-0000DE020000}"/>
    <cellStyle name="Input 5 8" xfId="666" xr:uid="{00000000-0005-0000-0000-0000DF020000}"/>
    <cellStyle name="Input 5 9" xfId="746" xr:uid="{00000000-0005-0000-0000-0000E0020000}"/>
    <cellStyle name="Input 6" xfId="76" xr:uid="{00000000-0005-0000-0000-0000E1020000}"/>
    <cellStyle name="Input 6 10" xfId="821" xr:uid="{00000000-0005-0000-0000-0000E2020000}"/>
    <cellStyle name="Input 6 11" xfId="901" xr:uid="{00000000-0005-0000-0000-0000E3020000}"/>
    <cellStyle name="Input 6 12" xfId="985" xr:uid="{00000000-0005-0000-0000-0000E4020000}"/>
    <cellStyle name="Input 6 13" xfId="1063" xr:uid="{00000000-0005-0000-0000-0000E5020000}"/>
    <cellStyle name="Input 6 14" xfId="1142" xr:uid="{00000000-0005-0000-0000-0000E6020000}"/>
    <cellStyle name="Input 6 15" xfId="1217" xr:uid="{00000000-0005-0000-0000-0000E7020000}"/>
    <cellStyle name="Input 6 16" xfId="1296" xr:uid="{00000000-0005-0000-0000-0000E8020000}"/>
    <cellStyle name="Input 6 17" xfId="1377" xr:uid="{00000000-0005-0000-0000-0000E9020000}"/>
    <cellStyle name="Input 6 18" xfId="1455" xr:uid="{00000000-0005-0000-0000-0000EA020000}"/>
    <cellStyle name="Input 6 19" xfId="1534" xr:uid="{00000000-0005-0000-0000-0000EB020000}"/>
    <cellStyle name="Input 6 2" xfId="206" xr:uid="{00000000-0005-0000-0000-0000EC020000}"/>
    <cellStyle name="Input 6 20" xfId="1612" xr:uid="{00000000-0005-0000-0000-0000ED020000}"/>
    <cellStyle name="Input 6 21" xfId="1685" xr:uid="{00000000-0005-0000-0000-0000EE020000}"/>
    <cellStyle name="Input 6 22" xfId="1758" xr:uid="{00000000-0005-0000-0000-0000EF020000}"/>
    <cellStyle name="Input 6 23" xfId="1884" xr:uid="{00000000-0005-0000-0000-0000F0020000}"/>
    <cellStyle name="Input 6 24" xfId="1847" xr:uid="{00000000-0005-0000-0000-0000F1020000}"/>
    <cellStyle name="Input 6 25" xfId="2082" xr:uid="{00000000-0005-0000-0000-0000F2020000}"/>
    <cellStyle name="Input 6 26" xfId="2061" xr:uid="{00000000-0005-0000-0000-0000F3020000}"/>
    <cellStyle name="Input 6 27" xfId="2216" xr:uid="{00000000-0005-0000-0000-0000F4020000}"/>
    <cellStyle name="Input 6 28" xfId="2273" xr:uid="{00000000-0005-0000-0000-0000F5020000}"/>
    <cellStyle name="Input 6 29" xfId="2432" xr:uid="{00000000-0005-0000-0000-0000F6020000}"/>
    <cellStyle name="Input 6 3" xfId="324" xr:uid="{00000000-0005-0000-0000-0000F7020000}"/>
    <cellStyle name="Input 6 30" xfId="2512" xr:uid="{00000000-0005-0000-0000-0000F8020000}"/>
    <cellStyle name="Input 6 31" xfId="2593" xr:uid="{00000000-0005-0000-0000-0000F9020000}"/>
    <cellStyle name="Input 6 32" xfId="2442" xr:uid="{00000000-0005-0000-0000-0000FA020000}"/>
    <cellStyle name="Input 6 33" xfId="2720" xr:uid="{00000000-0005-0000-0000-0000FB020000}"/>
    <cellStyle name="Input 6 4" xfId="380" xr:uid="{00000000-0005-0000-0000-0000FC020000}"/>
    <cellStyle name="Input 6 5" xfId="154" xr:uid="{00000000-0005-0000-0000-0000FD020000}"/>
    <cellStyle name="Input 6 6" xfId="531" xr:uid="{00000000-0005-0000-0000-0000FE020000}"/>
    <cellStyle name="Input 6 7" xfId="502" xr:uid="{00000000-0005-0000-0000-0000FF020000}"/>
    <cellStyle name="Input 6 8" xfId="661" xr:uid="{00000000-0005-0000-0000-000000030000}"/>
    <cellStyle name="Input 6 9" xfId="741" xr:uid="{00000000-0005-0000-0000-000001030000}"/>
    <cellStyle name="Input 7" xfId="73" xr:uid="{00000000-0005-0000-0000-000002030000}"/>
    <cellStyle name="Input 7 10" xfId="818" xr:uid="{00000000-0005-0000-0000-000003030000}"/>
    <cellStyle name="Input 7 11" xfId="898" xr:uid="{00000000-0005-0000-0000-000004030000}"/>
    <cellStyle name="Input 7 12" xfId="982" xr:uid="{00000000-0005-0000-0000-000005030000}"/>
    <cellStyle name="Input 7 13" xfId="1060" xr:uid="{00000000-0005-0000-0000-000006030000}"/>
    <cellStyle name="Input 7 14" xfId="1139" xr:uid="{00000000-0005-0000-0000-000007030000}"/>
    <cellStyle name="Input 7 15" xfId="1214" xr:uid="{00000000-0005-0000-0000-000008030000}"/>
    <cellStyle name="Input 7 16" xfId="1293" xr:uid="{00000000-0005-0000-0000-000009030000}"/>
    <cellStyle name="Input 7 17" xfId="1374" xr:uid="{00000000-0005-0000-0000-00000A030000}"/>
    <cellStyle name="Input 7 18" xfId="1452" xr:uid="{00000000-0005-0000-0000-00000B030000}"/>
    <cellStyle name="Input 7 19" xfId="1531" xr:uid="{00000000-0005-0000-0000-00000C030000}"/>
    <cellStyle name="Input 7 2" xfId="203" xr:uid="{00000000-0005-0000-0000-00000D030000}"/>
    <cellStyle name="Input 7 20" xfId="1609" xr:uid="{00000000-0005-0000-0000-00000E030000}"/>
    <cellStyle name="Input 7 21" xfId="1682" xr:uid="{00000000-0005-0000-0000-00000F030000}"/>
    <cellStyle name="Input 7 22" xfId="1755" xr:uid="{00000000-0005-0000-0000-000010030000}"/>
    <cellStyle name="Input 7 23" xfId="1881" xr:uid="{00000000-0005-0000-0000-000011030000}"/>
    <cellStyle name="Input 7 24" xfId="1835" xr:uid="{00000000-0005-0000-0000-000012030000}"/>
    <cellStyle name="Input 7 25" xfId="2079" xr:uid="{00000000-0005-0000-0000-000013030000}"/>
    <cellStyle name="Input 7 26" xfId="2159" xr:uid="{00000000-0005-0000-0000-000014030000}"/>
    <cellStyle name="Input 7 27" xfId="2245" xr:uid="{00000000-0005-0000-0000-000015030000}"/>
    <cellStyle name="Input 7 28" xfId="2143" xr:uid="{00000000-0005-0000-0000-000016030000}"/>
    <cellStyle name="Input 7 29" xfId="2429" xr:uid="{00000000-0005-0000-0000-000017030000}"/>
    <cellStyle name="Input 7 3" xfId="285" xr:uid="{00000000-0005-0000-0000-000018030000}"/>
    <cellStyle name="Input 7 30" xfId="2509" xr:uid="{00000000-0005-0000-0000-000019030000}"/>
    <cellStyle name="Input 7 31" xfId="2590" xr:uid="{00000000-0005-0000-0000-00001A030000}"/>
    <cellStyle name="Input 7 32" xfId="2199" xr:uid="{00000000-0005-0000-0000-00001B030000}"/>
    <cellStyle name="Input 7 33" xfId="2717" xr:uid="{00000000-0005-0000-0000-00001C030000}"/>
    <cellStyle name="Input 7 4" xfId="362" xr:uid="{00000000-0005-0000-0000-00001D030000}"/>
    <cellStyle name="Input 7 5" xfId="363" xr:uid="{00000000-0005-0000-0000-00001E030000}"/>
    <cellStyle name="Input 7 6" xfId="455" xr:uid="{00000000-0005-0000-0000-00001F030000}"/>
    <cellStyle name="Input 7 7" xfId="552" xr:uid="{00000000-0005-0000-0000-000020030000}"/>
    <cellStyle name="Input 7 8" xfId="658" xr:uid="{00000000-0005-0000-0000-000021030000}"/>
    <cellStyle name="Input 7 9" xfId="738" xr:uid="{00000000-0005-0000-0000-000022030000}"/>
    <cellStyle name="Input 8" xfId="102" xr:uid="{00000000-0005-0000-0000-000023030000}"/>
    <cellStyle name="Input 8 10" xfId="847" xr:uid="{00000000-0005-0000-0000-000024030000}"/>
    <cellStyle name="Input 8 11" xfId="927" xr:uid="{00000000-0005-0000-0000-000025030000}"/>
    <cellStyle name="Input 8 12" xfId="1011" xr:uid="{00000000-0005-0000-0000-000026030000}"/>
    <cellStyle name="Input 8 13" xfId="1089" xr:uid="{00000000-0005-0000-0000-000027030000}"/>
    <cellStyle name="Input 8 14" xfId="1168" xr:uid="{00000000-0005-0000-0000-000028030000}"/>
    <cellStyle name="Input 8 15" xfId="1243" xr:uid="{00000000-0005-0000-0000-000029030000}"/>
    <cellStyle name="Input 8 16" xfId="1321" xr:uid="{00000000-0005-0000-0000-00002A030000}"/>
    <cellStyle name="Input 8 17" xfId="1402" xr:uid="{00000000-0005-0000-0000-00002B030000}"/>
    <cellStyle name="Input 8 18" xfId="1480" xr:uid="{00000000-0005-0000-0000-00002C030000}"/>
    <cellStyle name="Input 8 19" xfId="1559" xr:uid="{00000000-0005-0000-0000-00002D030000}"/>
    <cellStyle name="Input 8 2" xfId="232" xr:uid="{00000000-0005-0000-0000-00002E030000}"/>
    <cellStyle name="Input 8 20" xfId="1637" xr:uid="{00000000-0005-0000-0000-00002F030000}"/>
    <cellStyle name="Input 8 21" xfId="1709" xr:uid="{00000000-0005-0000-0000-000030030000}"/>
    <cellStyle name="Input 8 22" xfId="1782" xr:uid="{00000000-0005-0000-0000-000031030000}"/>
    <cellStyle name="Input 8 23" xfId="1910" xr:uid="{00000000-0005-0000-0000-000032030000}"/>
    <cellStyle name="Input 8 24" xfId="1985" xr:uid="{00000000-0005-0000-0000-000033030000}"/>
    <cellStyle name="Input 8 25" xfId="2108" xr:uid="{00000000-0005-0000-0000-000034030000}"/>
    <cellStyle name="Input 8 26" xfId="2217" xr:uid="{00000000-0005-0000-0000-000035030000}"/>
    <cellStyle name="Input 8 27" xfId="2255" xr:uid="{00000000-0005-0000-0000-000036030000}"/>
    <cellStyle name="Input 8 28" xfId="2344" xr:uid="{00000000-0005-0000-0000-000037030000}"/>
    <cellStyle name="Input 8 29" xfId="2458" xr:uid="{00000000-0005-0000-0000-000038030000}"/>
    <cellStyle name="Input 8 3" xfId="152" xr:uid="{00000000-0005-0000-0000-000039030000}"/>
    <cellStyle name="Input 8 30" xfId="2538" xr:uid="{00000000-0005-0000-0000-00003A030000}"/>
    <cellStyle name="Input 8 31" xfId="2619" xr:uid="{00000000-0005-0000-0000-00003B030000}"/>
    <cellStyle name="Input 8 32" xfId="2678" xr:uid="{00000000-0005-0000-0000-00003C030000}"/>
    <cellStyle name="Input 8 33" xfId="2744" xr:uid="{00000000-0005-0000-0000-00003D030000}"/>
    <cellStyle name="Input 8 4" xfId="389" xr:uid="{00000000-0005-0000-0000-00003E030000}"/>
    <cellStyle name="Input 8 5" xfId="468" xr:uid="{00000000-0005-0000-0000-00003F030000}"/>
    <cellStyle name="Input 8 6" xfId="516" xr:uid="{00000000-0005-0000-0000-000040030000}"/>
    <cellStyle name="Input 8 7" xfId="607" xr:uid="{00000000-0005-0000-0000-000041030000}"/>
    <cellStyle name="Input 8 8" xfId="687" xr:uid="{00000000-0005-0000-0000-000042030000}"/>
    <cellStyle name="Input 8 9" xfId="766" xr:uid="{00000000-0005-0000-0000-000043030000}"/>
    <cellStyle name="Input 9" xfId="97" xr:uid="{00000000-0005-0000-0000-000044030000}"/>
    <cellStyle name="Input 9 10" xfId="842" xr:uid="{00000000-0005-0000-0000-000045030000}"/>
    <cellStyle name="Input 9 11" xfId="922" xr:uid="{00000000-0005-0000-0000-000046030000}"/>
    <cellStyle name="Input 9 12" xfId="1006" xr:uid="{00000000-0005-0000-0000-000047030000}"/>
    <cellStyle name="Input 9 13" xfId="1084" xr:uid="{00000000-0005-0000-0000-000048030000}"/>
    <cellStyle name="Input 9 14" xfId="1163" xr:uid="{00000000-0005-0000-0000-000049030000}"/>
    <cellStyle name="Input 9 15" xfId="1238" xr:uid="{00000000-0005-0000-0000-00004A030000}"/>
    <cellStyle name="Input 9 16" xfId="1316" xr:uid="{00000000-0005-0000-0000-00004B030000}"/>
    <cellStyle name="Input 9 17" xfId="1397" xr:uid="{00000000-0005-0000-0000-00004C030000}"/>
    <cellStyle name="Input 9 18" xfId="1475" xr:uid="{00000000-0005-0000-0000-00004D030000}"/>
    <cellStyle name="Input 9 19" xfId="1554" xr:uid="{00000000-0005-0000-0000-00004E030000}"/>
    <cellStyle name="Input 9 2" xfId="227" xr:uid="{00000000-0005-0000-0000-00004F030000}"/>
    <cellStyle name="Input 9 20" xfId="1632" xr:uid="{00000000-0005-0000-0000-000050030000}"/>
    <cellStyle name="Input 9 21" xfId="1704" xr:uid="{00000000-0005-0000-0000-000051030000}"/>
    <cellStyle name="Input 9 22" xfId="1777" xr:uid="{00000000-0005-0000-0000-000052030000}"/>
    <cellStyle name="Input 9 23" xfId="1905" xr:uid="{00000000-0005-0000-0000-000053030000}"/>
    <cellStyle name="Input 9 24" xfId="2027" xr:uid="{00000000-0005-0000-0000-000054030000}"/>
    <cellStyle name="Input 9 25" xfId="2103" xr:uid="{00000000-0005-0000-0000-000055030000}"/>
    <cellStyle name="Input 9 26" xfId="1896" xr:uid="{00000000-0005-0000-0000-000056030000}"/>
    <cellStyle name="Input 9 27" xfId="2232" xr:uid="{00000000-0005-0000-0000-000057030000}"/>
    <cellStyle name="Input 9 28" xfId="2165" xr:uid="{00000000-0005-0000-0000-000058030000}"/>
    <cellStyle name="Input 9 29" xfId="2453" xr:uid="{00000000-0005-0000-0000-000059030000}"/>
    <cellStyle name="Input 9 3" xfId="147" xr:uid="{00000000-0005-0000-0000-00005A030000}"/>
    <cellStyle name="Input 9 30" xfId="2533" xr:uid="{00000000-0005-0000-0000-00005B030000}"/>
    <cellStyle name="Input 9 31" xfId="2614" xr:uid="{00000000-0005-0000-0000-00005C030000}"/>
    <cellStyle name="Input 9 32" xfId="2478" xr:uid="{00000000-0005-0000-0000-00005D030000}"/>
    <cellStyle name="Input 9 33" xfId="2739" xr:uid="{00000000-0005-0000-0000-00005E030000}"/>
    <cellStyle name="Input 9 4" xfId="418" xr:uid="{00000000-0005-0000-0000-00005F030000}"/>
    <cellStyle name="Input 9 5" xfId="414" xr:uid="{00000000-0005-0000-0000-000060030000}"/>
    <cellStyle name="Input 9 6" xfId="476" xr:uid="{00000000-0005-0000-0000-000061030000}"/>
    <cellStyle name="Input 9 7" xfId="602" xr:uid="{00000000-0005-0000-0000-000062030000}"/>
    <cellStyle name="Input 9 8" xfId="682" xr:uid="{00000000-0005-0000-0000-000063030000}"/>
    <cellStyle name="Input 9 9" xfId="761" xr:uid="{00000000-0005-0000-0000-000064030000}"/>
    <cellStyle name="Linked Cell 2" xfId="39" xr:uid="{00000000-0005-0000-0000-000065030000}"/>
    <cellStyle name="Neutral 2" xfId="40" xr:uid="{00000000-0005-0000-0000-000066030000}"/>
    <cellStyle name="Normal" xfId="0" builtinId="0"/>
    <cellStyle name="Normal 2" xfId="41" xr:uid="{00000000-0005-0000-0000-000068030000}"/>
    <cellStyle name="Normal 3" xfId="1" xr:uid="{00000000-0005-0000-0000-000069030000}"/>
    <cellStyle name="Normal 4" xfId="2" xr:uid="{00000000-0005-0000-0000-00006A030000}"/>
    <cellStyle name="Normal 4 2" xfId="52" xr:uid="{00000000-0005-0000-0000-00006B030000}"/>
    <cellStyle name="Normal 4 2 2" xfId="69" xr:uid="{00000000-0005-0000-0000-00006C030000}"/>
    <cellStyle name="Normal 4 2 3" xfId="88" xr:uid="{00000000-0005-0000-0000-00006D030000}"/>
    <cellStyle name="Normal 4 2 4" xfId="112" xr:uid="{00000000-0005-0000-0000-00006E030000}"/>
    <cellStyle name="Normal 4 2 5" xfId="124" xr:uid="{00000000-0005-0000-0000-00006F030000}"/>
    <cellStyle name="Normal 4 2 6" xfId="137" xr:uid="{00000000-0005-0000-0000-000070030000}"/>
    <cellStyle name="Normal 4 3" xfId="68" xr:uid="{00000000-0005-0000-0000-000071030000}"/>
    <cellStyle name="Normal 4 4" xfId="86" xr:uid="{00000000-0005-0000-0000-000072030000}"/>
    <cellStyle name="Normal 4 5" xfId="110" xr:uid="{00000000-0005-0000-0000-000073030000}"/>
    <cellStyle name="Normal 4 6" xfId="122" xr:uid="{00000000-0005-0000-0000-000074030000}"/>
    <cellStyle name="Normal 4 7" xfId="135" xr:uid="{00000000-0005-0000-0000-000075030000}"/>
    <cellStyle name="Normal 5" xfId="1813" xr:uid="{00000000-0005-0000-0000-000076030000}"/>
    <cellStyle name="Normal 83 2" xfId="139" xr:uid="{00000000-0005-0000-0000-000077030000}"/>
    <cellStyle name="Note 10" xfId="100" xr:uid="{00000000-0005-0000-0000-000078030000}"/>
    <cellStyle name="Note 10 10" xfId="845" xr:uid="{00000000-0005-0000-0000-000079030000}"/>
    <cellStyle name="Note 10 11" xfId="925" xr:uid="{00000000-0005-0000-0000-00007A030000}"/>
    <cellStyle name="Note 10 12" xfId="1009" xr:uid="{00000000-0005-0000-0000-00007B030000}"/>
    <cellStyle name="Note 10 13" xfId="1087" xr:uid="{00000000-0005-0000-0000-00007C030000}"/>
    <cellStyle name="Note 10 14" xfId="1166" xr:uid="{00000000-0005-0000-0000-00007D030000}"/>
    <cellStyle name="Note 10 15" xfId="1241" xr:uid="{00000000-0005-0000-0000-00007E030000}"/>
    <cellStyle name="Note 10 16" xfId="1319" xr:uid="{00000000-0005-0000-0000-00007F030000}"/>
    <cellStyle name="Note 10 17" xfId="1400" xr:uid="{00000000-0005-0000-0000-000080030000}"/>
    <cellStyle name="Note 10 18" xfId="1478" xr:uid="{00000000-0005-0000-0000-000081030000}"/>
    <cellStyle name="Note 10 19" xfId="1557" xr:uid="{00000000-0005-0000-0000-000082030000}"/>
    <cellStyle name="Note 10 2" xfId="230" xr:uid="{00000000-0005-0000-0000-000083030000}"/>
    <cellStyle name="Note 10 20" xfId="1635" xr:uid="{00000000-0005-0000-0000-000084030000}"/>
    <cellStyle name="Note 10 21" xfId="1707" xr:uid="{00000000-0005-0000-0000-000085030000}"/>
    <cellStyle name="Note 10 22" xfId="1780" xr:uid="{00000000-0005-0000-0000-000086030000}"/>
    <cellStyle name="Note 10 23" xfId="1908" xr:uid="{00000000-0005-0000-0000-000087030000}"/>
    <cellStyle name="Note 10 24" xfId="1855" xr:uid="{00000000-0005-0000-0000-000088030000}"/>
    <cellStyle name="Note 10 25" xfId="2018" xr:uid="{00000000-0005-0000-0000-000089030000}"/>
    <cellStyle name="Note 10 26" xfId="2106" xr:uid="{00000000-0005-0000-0000-00008A030000}"/>
    <cellStyle name="Note 10 27" xfId="2213" xr:uid="{00000000-0005-0000-0000-00008B030000}"/>
    <cellStyle name="Note 10 28" xfId="2286" xr:uid="{00000000-0005-0000-0000-00008C030000}"/>
    <cellStyle name="Note 10 29" xfId="2253" xr:uid="{00000000-0005-0000-0000-00008D030000}"/>
    <cellStyle name="Note 10 3" xfId="169" xr:uid="{00000000-0005-0000-0000-00008E030000}"/>
    <cellStyle name="Note 10 30" xfId="2374" xr:uid="{00000000-0005-0000-0000-00008F030000}"/>
    <cellStyle name="Note 10 31" xfId="2456" xr:uid="{00000000-0005-0000-0000-000090030000}"/>
    <cellStyle name="Note 10 32" xfId="2536" xr:uid="{00000000-0005-0000-0000-000091030000}"/>
    <cellStyle name="Note 10 33" xfId="2617" xr:uid="{00000000-0005-0000-0000-000092030000}"/>
    <cellStyle name="Note 10 34" xfId="2156" xr:uid="{00000000-0005-0000-0000-000093030000}"/>
    <cellStyle name="Note 10 35" xfId="2742" xr:uid="{00000000-0005-0000-0000-000094030000}"/>
    <cellStyle name="Note 10 4" xfId="218" xr:uid="{00000000-0005-0000-0000-000095030000}"/>
    <cellStyle name="Note 10 5" xfId="316" xr:uid="{00000000-0005-0000-0000-000096030000}"/>
    <cellStyle name="Note 10 6" xfId="478" xr:uid="{00000000-0005-0000-0000-000097030000}"/>
    <cellStyle name="Note 10 7" xfId="605" xr:uid="{00000000-0005-0000-0000-000098030000}"/>
    <cellStyle name="Note 10 8" xfId="685" xr:uid="{00000000-0005-0000-0000-000099030000}"/>
    <cellStyle name="Note 10 9" xfId="764" xr:uid="{00000000-0005-0000-0000-00009A030000}"/>
    <cellStyle name="Note 11" xfId="108" xr:uid="{00000000-0005-0000-0000-00009B030000}"/>
    <cellStyle name="Note 11 10" xfId="853" xr:uid="{00000000-0005-0000-0000-00009C030000}"/>
    <cellStyle name="Note 11 11" xfId="933" xr:uid="{00000000-0005-0000-0000-00009D030000}"/>
    <cellStyle name="Note 11 12" xfId="1017" xr:uid="{00000000-0005-0000-0000-00009E030000}"/>
    <cellStyle name="Note 11 13" xfId="1095" xr:uid="{00000000-0005-0000-0000-00009F030000}"/>
    <cellStyle name="Note 11 14" xfId="1174" xr:uid="{00000000-0005-0000-0000-0000A0030000}"/>
    <cellStyle name="Note 11 15" xfId="1249" xr:uid="{00000000-0005-0000-0000-0000A1030000}"/>
    <cellStyle name="Note 11 16" xfId="1327" xr:uid="{00000000-0005-0000-0000-0000A2030000}"/>
    <cellStyle name="Note 11 17" xfId="1408" xr:uid="{00000000-0005-0000-0000-0000A3030000}"/>
    <cellStyle name="Note 11 18" xfId="1486" xr:uid="{00000000-0005-0000-0000-0000A4030000}"/>
    <cellStyle name="Note 11 19" xfId="1565" xr:uid="{00000000-0005-0000-0000-0000A5030000}"/>
    <cellStyle name="Note 11 2" xfId="238" xr:uid="{00000000-0005-0000-0000-0000A6030000}"/>
    <cellStyle name="Note 11 20" xfId="1643" xr:uid="{00000000-0005-0000-0000-0000A7030000}"/>
    <cellStyle name="Note 11 21" xfId="1715" xr:uid="{00000000-0005-0000-0000-0000A8030000}"/>
    <cellStyle name="Note 11 22" xfId="1788" xr:uid="{00000000-0005-0000-0000-0000A9030000}"/>
    <cellStyle name="Note 11 23" xfId="1916" xr:uid="{00000000-0005-0000-0000-0000AA030000}"/>
    <cellStyle name="Note 11 24" xfId="1833" xr:uid="{00000000-0005-0000-0000-0000AB030000}"/>
    <cellStyle name="Note 11 25" xfId="1818" xr:uid="{00000000-0005-0000-0000-0000AC030000}"/>
    <cellStyle name="Note 11 26" xfId="2114" xr:uid="{00000000-0005-0000-0000-0000AD030000}"/>
    <cellStyle name="Note 11 27" xfId="2197" xr:uid="{00000000-0005-0000-0000-0000AE030000}"/>
    <cellStyle name="Note 11 28" xfId="2218" xr:uid="{00000000-0005-0000-0000-0000AF030000}"/>
    <cellStyle name="Note 11 29" xfId="2336" xr:uid="{00000000-0005-0000-0000-0000B0030000}"/>
    <cellStyle name="Note 11 3" xfId="291" xr:uid="{00000000-0005-0000-0000-0000B1030000}"/>
    <cellStyle name="Note 11 30" xfId="2384" xr:uid="{00000000-0005-0000-0000-0000B2030000}"/>
    <cellStyle name="Note 11 31" xfId="2464" xr:uid="{00000000-0005-0000-0000-0000B3030000}"/>
    <cellStyle name="Note 11 32" xfId="2544" xr:uid="{00000000-0005-0000-0000-0000B4030000}"/>
    <cellStyle name="Note 11 33" xfId="2625" xr:uid="{00000000-0005-0000-0000-0000B5030000}"/>
    <cellStyle name="Note 11 34" xfId="2660" xr:uid="{00000000-0005-0000-0000-0000B6030000}"/>
    <cellStyle name="Note 11 35" xfId="2750" xr:uid="{00000000-0005-0000-0000-0000B7030000}"/>
    <cellStyle name="Note 11 4" xfId="254" xr:uid="{00000000-0005-0000-0000-0000B8030000}"/>
    <cellStyle name="Note 11 5" xfId="387" xr:uid="{00000000-0005-0000-0000-0000B9030000}"/>
    <cellStyle name="Note 11 6" xfId="553" xr:uid="{00000000-0005-0000-0000-0000BA030000}"/>
    <cellStyle name="Note 11 7" xfId="613" xr:uid="{00000000-0005-0000-0000-0000BB030000}"/>
    <cellStyle name="Note 11 8" xfId="693" xr:uid="{00000000-0005-0000-0000-0000BC030000}"/>
    <cellStyle name="Note 11 9" xfId="772" xr:uid="{00000000-0005-0000-0000-0000BD030000}"/>
    <cellStyle name="Note 12" xfId="119" xr:uid="{00000000-0005-0000-0000-0000BE030000}"/>
    <cellStyle name="Note 12 10" xfId="864" xr:uid="{00000000-0005-0000-0000-0000BF030000}"/>
    <cellStyle name="Note 12 11" xfId="944" xr:uid="{00000000-0005-0000-0000-0000C0030000}"/>
    <cellStyle name="Note 12 12" xfId="1027" xr:uid="{00000000-0005-0000-0000-0000C1030000}"/>
    <cellStyle name="Note 12 13" xfId="1106" xr:uid="{00000000-0005-0000-0000-0000C2030000}"/>
    <cellStyle name="Note 12 14" xfId="1183" xr:uid="{00000000-0005-0000-0000-0000C3030000}"/>
    <cellStyle name="Note 12 15" xfId="1259" xr:uid="{00000000-0005-0000-0000-0000C4030000}"/>
    <cellStyle name="Note 12 16" xfId="1337" xr:uid="{00000000-0005-0000-0000-0000C5030000}"/>
    <cellStyle name="Note 12 17" xfId="1418" xr:uid="{00000000-0005-0000-0000-0000C6030000}"/>
    <cellStyle name="Note 12 18" xfId="1496" xr:uid="{00000000-0005-0000-0000-0000C7030000}"/>
    <cellStyle name="Note 12 19" xfId="1575" xr:uid="{00000000-0005-0000-0000-0000C8030000}"/>
    <cellStyle name="Note 12 2" xfId="249" xr:uid="{00000000-0005-0000-0000-0000C9030000}"/>
    <cellStyle name="Note 12 20" xfId="1652" xr:uid="{00000000-0005-0000-0000-0000CA030000}"/>
    <cellStyle name="Note 12 21" xfId="1724" xr:uid="{00000000-0005-0000-0000-0000CB030000}"/>
    <cellStyle name="Note 12 22" xfId="1797" xr:uid="{00000000-0005-0000-0000-0000CC030000}"/>
    <cellStyle name="Note 12 23" xfId="1927" xr:uid="{00000000-0005-0000-0000-0000CD030000}"/>
    <cellStyle name="Note 12 24" xfId="1994" xr:uid="{00000000-0005-0000-0000-0000CE030000}"/>
    <cellStyle name="Note 12 25" xfId="1853" xr:uid="{00000000-0005-0000-0000-0000CF030000}"/>
    <cellStyle name="Note 12 26" xfId="2123" xr:uid="{00000000-0005-0000-0000-0000D0030000}"/>
    <cellStyle name="Note 12 27" xfId="1996" xr:uid="{00000000-0005-0000-0000-0000D1030000}"/>
    <cellStyle name="Note 12 28" xfId="2198" xr:uid="{00000000-0005-0000-0000-0000D2030000}"/>
    <cellStyle name="Note 12 29" xfId="2348" xr:uid="{00000000-0005-0000-0000-0000D3030000}"/>
    <cellStyle name="Note 12 3" xfId="171" xr:uid="{00000000-0005-0000-0000-0000D4030000}"/>
    <cellStyle name="Note 12 30" xfId="2394" xr:uid="{00000000-0005-0000-0000-0000D5030000}"/>
    <cellStyle name="Note 12 31" xfId="2475" xr:uid="{00000000-0005-0000-0000-0000D6030000}"/>
    <cellStyle name="Note 12 32" xfId="2553" xr:uid="{00000000-0005-0000-0000-0000D7030000}"/>
    <cellStyle name="Note 12 33" xfId="2636" xr:uid="{00000000-0005-0000-0000-0000D8030000}"/>
    <cellStyle name="Note 12 34" xfId="1894" xr:uid="{00000000-0005-0000-0000-0000D9030000}"/>
    <cellStyle name="Note 12 35" xfId="2759" xr:uid="{00000000-0005-0000-0000-0000DA030000}"/>
    <cellStyle name="Note 12 4" xfId="417" xr:uid="{00000000-0005-0000-0000-0000DB030000}"/>
    <cellStyle name="Note 12 5" xfId="162" xr:uid="{00000000-0005-0000-0000-0000DC030000}"/>
    <cellStyle name="Note 12 6" xfId="524" xr:uid="{00000000-0005-0000-0000-0000DD030000}"/>
    <cellStyle name="Note 12 7" xfId="624" xr:uid="{00000000-0005-0000-0000-0000DE030000}"/>
    <cellStyle name="Note 12 8" xfId="704" xr:uid="{00000000-0005-0000-0000-0000DF030000}"/>
    <cellStyle name="Note 12 9" xfId="783" xr:uid="{00000000-0005-0000-0000-0000E0030000}"/>
    <cellStyle name="Note 13" xfId="114" xr:uid="{00000000-0005-0000-0000-0000E1030000}"/>
    <cellStyle name="Note 13 10" xfId="859" xr:uid="{00000000-0005-0000-0000-0000E2030000}"/>
    <cellStyle name="Note 13 11" xfId="939" xr:uid="{00000000-0005-0000-0000-0000E3030000}"/>
    <cellStyle name="Note 13 12" xfId="1022" xr:uid="{00000000-0005-0000-0000-0000E4030000}"/>
    <cellStyle name="Note 13 13" xfId="1101" xr:uid="{00000000-0005-0000-0000-0000E5030000}"/>
    <cellStyle name="Note 13 14" xfId="1178" xr:uid="{00000000-0005-0000-0000-0000E6030000}"/>
    <cellStyle name="Note 13 15" xfId="1254" xr:uid="{00000000-0005-0000-0000-0000E7030000}"/>
    <cellStyle name="Note 13 16" xfId="1332" xr:uid="{00000000-0005-0000-0000-0000E8030000}"/>
    <cellStyle name="Note 13 17" xfId="1413" xr:uid="{00000000-0005-0000-0000-0000E9030000}"/>
    <cellStyle name="Note 13 18" xfId="1491" xr:uid="{00000000-0005-0000-0000-0000EA030000}"/>
    <cellStyle name="Note 13 19" xfId="1570" xr:uid="{00000000-0005-0000-0000-0000EB030000}"/>
    <cellStyle name="Note 13 2" xfId="244" xr:uid="{00000000-0005-0000-0000-0000EC030000}"/>
    <cellStyle name="Note 13 20" xfId="1647" xr:uid="{00000000-0005-0000-0000-0000ED030000}"/>
    <cellStyle name="Note 13 21" xfId="1719" xr:uid="{00000000-0005-0000-0000-0000EE030000}"/>
    <cellStyle name="Note 13 22" xfId="1792" xr:uid="{00000000-0005-0000-0000-0000EF030000}"/>
    <cellStyle name="Note 13 23" xfId="1922" xr:uid="{00000000-0005-0000-0000-0000F0030000}"/>
    <cellStyle name="Note 13 24" xfId="1954" xr:uid="{00000000-0005-0000-0000-0000F1030000}"/>
    <cellStyle name="Note 13 25" xfId="1920" xr:uid="{00000000-0005-0000-0000-0000F2030000}"/>
    <cellStyle name="Note 13 26" xfId="2118" xr:uid="{00000000-0005-0000-0000-0000F3030000}"/>
    <cellStyle name="Note 13 27" xfId="2166" xr:uid="{00000000-0005-0000-0000-0000F4030000}"/>
    <cellStyle name="Note 13 28" xfId="2205" xr:uid="{00000000-0005-0000-0000-0000F5030000}"/>
    <cellStyle name="Note 13 29" xfId="2316" xr:uid="{00000000-0005-0000-0000-0000F6030000}"/>
    <cellStyle name="Note 13 3" xfId="339" xr:uid="{00000000-0005-0000-0000-0000F7030000}"/>
    <cellStyle name="Note 13 30" xfId="2389" xr:uid="{00000000-0005-0000-0000-0000F8030000}"/>
    <cellStyle name="Note 13 31" xfId="2470" xr:uid="{00000000-0005-0000-0000-0000F9030000}"/>
    <cellStyle name="Note 13 32" xfId="2548" xr:uid="{00000000-0005-0000-0000-0000FA030000}"/>
    <cellStyle name="Note 13 33" xfId="2631" xr:uid="{00000000-0005-0000-0000-0000FB030000}"/>
    <cellStyle name="Note 13 34" xfId="2331" xr:uid="{00000000-0005-0000-0000-0000FC030000}"/>
    <cellStyle name="Note 13 35" xfId="2754" xr:uid="{00000000-0005-0000-0000-0000FD030000}"/>
    <cellStyle name="Note 13 4" xfId="270" xr:uid="{00000000-0005-0000-0000-0000FE030000}"/>
    <cellStyle name="Note 13 5" xfId="416" xr:uid="{00000000-0005-0000-0000-0000FF030000}"/>
    <cellStyle name="Note 13 6" xfId="560" xr:uid="{00000000-0005-0000-0000-000000040000}"/>
    <cellStyle name="Note 13 7" xfId="619" xr:uid="{00000000-0005-0000-0000-000001040000}"/>
    <cellStyle name="Note 13 8" xfId="699" xr:uid="{00000000-0005-0000-0000-000002040000}"/>
    <cellStyle name="Note 13 9" xfId="778" xr:uid="{00000000-0005-0000-0000-000003040000}"/>
    <cellStyle name="Note 14" xfId="131" xr:uid="{00000000-0005-0000-0000-000004040000}"/>
    <cellStyle name="Note 14 10" xfId="876" xr:uid="{00000000-0005-0000-0000-000005040000}"/>
    <cellStyle name="Note 14 11" xfId="955" xr:uid="{00000000-0005-0000-0000-000006040000}"/>
    <cellStyle name="Note 14 12" xfId="1038" xr:uid="{00000000-0005-0000-0000-000007040000}"/>
    <cellStyle name="Note 14 13" xfId="1117" xr:uid="{00000000-0005-0000-0000-000008040000}"/>
    <cellStyle name="Note 14 14" xfId="1194" xr:uid="{00000000-0005-0000-0000-000009040000}"/>
    <cellStyle name="Note 14 15" xfId="1270" xr:uid="{00000000-0005-0000-0000-00000A040000}"/>
    <cellStyle name="Note 14 16" xfId="1348" xr:uid="{00000000-0005-0000-0000-00000B040000}"/>
    <cellStyle name="Note 14 17" xfId="1429" xr:uid="{00000000-0005-0000-0000-00000C040000}"/>
    <cellStyle name="Note 14 18" xfId="1507" xr:uid="{00000000-0005-0000-0000-00000D040000}"/>
    <cellStyle name="Note 14 19" xfId="1586" xr:uid="{00000000-0005-0000-0000-00000E040000}"/>
    <cellStyle name="Note 14 2" xfId="261" xr:uid="{00000000-0005-0000-0000-00000F040000}"/>
    <cellStyle name="Note 14 20" xfId="1664" xr:uid="{00000000-0005-0000-0000-000010040000}"/>
    <cellStyle name="Note 14 21" xfId="1734" xr:uid="{00000000-0005-0000-0000-000011040000}"/>
    <cellStyle name="Note 14 22" xfId="1807" xr:uid="{00000000-0005-0000-0000-000012040000}"/>
    <cellStyle name="Note 14 23" xfId="1939" xr:uid="{00000000-0005-0000-0000-000013040000}"/>
    <cellStyle name="Note 14 24" xfId="1973" xr:uid="{00000000-0005-0000-0000-000014040000}"/>
    <cellStyle name="Note 14 25" xfId="1971" xr:uid="{00000000-0005-0000-0000-000015040000}"/>
    <cellStyle name="Note 14 26" xfId="2135" xr:uid="{00000000-0005-0000-0000-000016040000}"/>
    <cellStyle name="Note 14 27" xfId="2189" xr:uid="{00000000-0005-0000-0000-000017040000}"/>
    <cellStyle name="Note 14 28" xfId="2301" xr:uid="{00000000-0005-0000-0000-000018040000}"/>
    <cellStyle name="Note 14 29" xfId="2328" xr:uid="{00000000-0005-0000-0000-000019040000}"/>
    <cellStyle name="Note 14 3" xfId="325" xr:uid="{00000000-0005-0000-0000-00001A040000}"/>
    <cellStyle name="Note 14 30" xfId="2406" xr:uid="{00000000-0005-0000-0000-00001B040000}"/>
    <cellStyle name="Note 14 31" xfId="2487" xr:uid="{00000000-0005-0000-0000-00001C040000}"/>
    <cellStyle name="Note 14 32" xfId="2564" xr:uid="{00000000-0005-0000-0000-00001D040000}"/>
    <cellStyle name="Note 14 33" xfId="2648" xr:uid="{00000000-0005-0000-0000-00001E040000}"/>
    <cellStyle name="Note 14 34" xfId="2654" xr:uid="{00000000-0005-0000-0000-00001F040000}"/>
    <cellStyle name="Note 14 35" xfId="2769" xr:uid="{00000000-0005-0000-0000-000020040000}"/>
    <cellStyle name="Note 14 4" xfId="410" xr:uid="{00000000-0005-0000-0000-000021040000}"/>
    <cellStyle name="Note 14 5" xfId="145" xr:uid="{00000000-0005-0000-0000-000022040000}"/>
    <cellStyle name="Note 14 6" xfId="539" xr:uid="{00000000-0005-0000-0000-000023040000}"/>
    <cellStyle name="Note 14 7" xfId="635" xr:uid="{00000000-0005-0000-0000-000024040000}"/>
    <cellStyle name="Note 14 8" xfId="716" xr:uid="{00000000-0005-0000-0000-000025040000}"/>
    <cellStyle name="Note 14 9" xfId="795" xr:uid="{00000000-0005-0000-0000-000026040000}"/>
    <cellStyle name="Note 15" xfId="128" xr:uid="{00000000-0005-0000-0000-000027040000}"/>
    <cellStyle name="Note 15 10" xfId="873" xr:uid="{00000000-0005-0000-0000-000028040000}"/>
    <cellStyle name="Note 15 11" xfId="952" xr:uid="{00000000-0005-0000-0000-000029040000}"/>
    <cellStyle name="Note 15 12" xfId="1035" xr:uid="{00000000-0005-0000-0000-00002A040000}"/>
    <cellStyle name="Note 15 13" xfId="1114" xr:uid="{00000000-0005-0000-0000-00002B040000}"/>
    <cellStyle name="Note 15 14" xfId="1191" xr:uid="{00000000-0005-0000-0000-00002C040000}"/>
    <cellStyle name="Note 15 15" xfId="1267" xr:uid="{00000000-0005-0000-0000-00002D040000}"/>
    <cellStyle name="Note 15 16" xfId="1345" xr:uid="{00000000-0005-0000-0000-00002E040000}"/>
    <cellStyle name="Note 15 17" xfId="1426" xr:uid="{00000000-0005-0000-0000-00002F040000}"/>
    <cellStyle name="Note 15 18" xfId="1504" xr:uid="{00000000-0005-0000-0000-000030040000}"/>
    <cellStyle name="Note 15 19" xfId="1583" xr:uid="{00000000-0005-0000-0000-000031040000}"/>
    <cellStyle name="Note 15 2" xfId="258" xr:uid="{00000000-0005-0000-0000-000032040000}"/>
    <cellStyle name="Note 15 20" xfId="1661" xr:uid="{00000000-0005-0000-0000-000033040000}"/>
    <cellStyle name="Note 15 21" xfId="1731" xr:uid="{00000000-0005-0000-0000-000034040000}"/>
    <cellStyle name="Note 15 22" xfId="1804" xr:uid="{00000000-0005-0000-0000-000035040000}"/>
    <cellStyle name="Note 15 23" xfId="1936" xr:uid="{00000000-0005-0000-0000-000036040000}"/>
    <cellStyle name="Note 15 24" xfId="1958" xr:uid="{00000000-0005-0000-0000-000037040000}"/>
    <cellStyle name="Note 15 25" xfId="2004" xr:uid="{00000000-0005-0000-0000-000038040000}"/>
    <cellStyle name="Note 15 26" xfId="2132" xr:uid="{00000000-0005-0000-0000-000039040000}"/>
    <cellStyle name="Note 15 27" xfId="2167" xr:uid="{00000000-0005-0000-0000-00003A040000}"/>
    <cellStyle name="Note 15 28" xfId="2298" xr:uid="{00000000-0005-0000-0000-00003B040000}"/>
    <cellStyle name="Note 15 29" xfId="2252" xr:uid="{00000000-0005-0000-0000-00003C040000}"/>
    <cellStyle name="Note 15 3" xfId="155" xr:uid="{00000000-0005-0000-0000-00003D040000}"/>
    <cellStyle name="Note 15 30" xfId="2403" xr:uid="{00000000-0005-0000-0000-00003E040000}"/>
    <cellStyle name="Note 15 31" xfId="2484" xr:uid="{00000000-0005-0000-0000-00003F040000}"/>
    <cellStyle name="Note 15 32" xfId="2561" xr:uid="{00000000-0005-0000-0000-000040040000}"/>
    <cellStyle name="Note 15 33" xfId="2645" xr:uid="{00000000-0005-0000-0000-000041040000}"/>
    <cellStyle name="Note 15 34" xfId="2605" xr:uid="{00000000-0005-0000-0000-000042040000}"/>
    <cellStyle name="Note 15 35" xfId="2766" xr:uid="{00000000-0005-0000-0000-000043040000}"/>
    <cellStyle name="Note 15 4" xfId="242" xr:uid="{00000000-0005-0000-0000-000044040000}"/>
    <cellStyle name="Note 15 5" xfId="383" xr:uid="{00000000-0005-0000-0000-000045040000}"/>
    <cellStyle name="Note 15 6" xfId="528" xr:uid="{00000000-0005-0000-0000-000046040000}"/>
    <cellStyle name="Note 15 7" xfId="632" xr:uid="{00000000-0005-0000-0000-000047040000}"/>
    <cellStyle name="Note 15 8" xfId="713" xr:uid="{00000000-0005-0000-0000-000048040000}"/>
    <cellStyle name="Note 15 9" xfId="792" xr:uid="{00000000-0005-0000-0000-000049040000}"/>
    <cellStyle name="Note 16" xfId="43" xr:uid="{00000000-0005-0000-0000-00004A040000}"/>
    <cellStyle name="Note 17" xfId="175" xr:uid="{00000000-0005-0000-0000-00004B040000}"/>
    <cellStyle name="Note 18" xfId="343" xr:uid="{00000000-0005-0000-0000-00004C040000}"/>
    <cellStyle name="Note 19" xfId="364" xr:uid="{00000000-0005-0000-0000-00004D040000}"/>
    <cellStyle name="Note 2" xfId="51" xr:uid="{00000000-0005-0000-0000-00004E040000}"/>
    <cellStyle name="Note 2 10" xfId="99" xr:uid="{00000000-0005-0000-0000-00004F040000}"/>
    <cellStyle name="Note 2 10 10" xfId="844" xr:uid="{00000000-0005-0000-0000-000050040000}"/>
    <cellStyle name="Note 2 10 11" xfId="924" xr:uid="{00000000-0005-0000-0000-000051040000}"/>
    <cellStyle name="Note 2 10 12" xfId="1008" xr:uid="{00000000-0005-0000-0000-000052040000}"/>
    <cellStyle name="Note 2 10 13" xfId="1086" xr:uid="{00000000-0005-0000-0000-000053040000}"/>
    <cellStyle name="Note 2 10 14" xfId="1165" xr:uid="{00000000-0005-0000-0000-000054040000}"/>
    <cellStyle name="Note 2 10 15" xfId="1240" xr:uid="{00000000-0005-0000-0000-000055040000}"/>
    <cellStyle name="Note 2 10 16" xfId="1318" xr:uid="{00000000-0005-0000-0000-000056040000}"/>
    <cellStyle name="Note 2 10 17" xfId="1399" xr:uid="{00000000-0005-0000-0000-000057040000}"/>
    <cellStyle name="Note 2 10 18" xfId="1477" xr:uid="{00000000-0005-0000-0000-000058040000}"/>
    <cellStyle name="Note 2 10 19" xfId="1556" xr:uid="{00000000-0005-0000-0000-000059040000}"/>
    <cellStyle name="Note 2 10 2" xfId="229" xr:uid="{00000000-0005-0000-0000-00005A040000}"/>
    <cellStyle name="Note 2 10 20" xfId="1634" xr:uid="{00000000-0005-0000-0000-00005B040000}"/>
    <cellStyle name="Note 2 10 21" xfId="1706" xr:uid="{00000000-0005-0000-0000-00005C040000}"/>
    <cellStyle name="Note 2 10 22" xfId="1779" xr:uid="{00000000-0005-0000-0000-00005D040000}"/>
    <cellStyle name="Note 2 10 23" xfId="1907" xr:uid="{00000000-0005-0000-0000-00005E040000}"/>
    <cellStyle name="Note 2 10 24" xfId="1827" xr:uid="{00000000-0005-0000-0000-00005F040000}"/>
    <cellStyle name="Note 2 10 25" xfId="1849" xr:uid="{00000000-0005-0000-0000-000060040000}"/>
    <cellStyle name="Note 2 10 26" xfId="2105" xr:uid="{00000000-0005-0000-0000-000061040000}"/>
    <cellStyle name="Note 2 10 27" xfId="2155" xr:uid="{00000000-0005-0000-0000-000062040000}"/>
    <cellStyle name="Note 2 10 28" xfId="2285" xr:uid="{00000000-0005-0000-0000-000063040000}"/>
    <cellStyle name="Note 2 10 29" xfId="2270" xr:uid="{00000000-0005-0000-0000-000064040000}"/>
    <cellStyle name="Note 2 10 3" xfId="320" xr:uid="{00000000-0005-0000-0000-000065040000}"/>
    <cellStyle name="Note 2 10 30" xfId="2329" xr:uid="{00000000-0005-0000-0000-000066040000}"/>
    <cellStyle name="Note 2 10 31" xfId="2455" xr:uid="{00000000-0005-0000-0000-000067040000}"/>
    <cellStyle name="Note 2 10 32" xfId="2535" xr:uid="{00000000-0005-0000-0000-000068040000}"/>
    <cellStyle name="Note 2 10 33" xfId="2616" xr:uid="{00000000-0005-0000-0000-000069040000}"/>
    <cellStyle name="Note 2 10 34" xfId="2363" xr:uid="{00000000-0005-0000-0000-00006A040000}"/>
    <cellStyle name="Note 2 10 35" xfId="2741" xr:uid="{00000000-0005-0000-0000-00006B040000}"/>
    <cellStyle name="Note 2 10 4" xfId="372" xr:uid="{00000000-0005-0000-0000-00006C040000}"/>
    <cellStyle name="Note 2 10 5" xfId="391" xr:uid="{00000000-0005-0000-0000-00006D040000}"/>
    <cellStyle name="Note 2 10 6" xfId="518" xr:uid="{00000000-0005-0000-0000-00006E040000}"/>
    <cellStyle name="Note 2 10 7" xfId="604" xr:uid="{00000000-0005-0000-0000-00006F040000}"/>
    <cellStyle name="Note 2 10 8" xfId="684" xr:uid="{00000000-0005-0000-0000-000070040000}"/>
    <cellStyle name="Note 2 10 9" xfId="763" xr:uid="{00000000-0005-0000-0000-000071040000}"/>
    <cellStyle name="Note 2 11" xfId="123" xr:uid="{00000000-0005-0000-0000-000072040000}"/>
    <cellStyle name="Note 2 11 10" xfId="868" xr:uid="{00000000-0005-0000-0000-000073040000}"/>
    <cellStyle name="Note 2 11 11" xfId="947" xr:uid="{00000000-0005-0000-0000-000074040000}"/>
    <cellStyle name="Note 2 11 12" xfId="1031" xr:uid="{00000000-0005-0000-0000-000075040000}"/>
    <cellStyle name="Note 2 11 13" xfId="1110" xr:uid="{00000000-0005-0000-0000-000076040000}"/>
    <cellStyle name="Note 2 11 14" xfId="1187" xr:uid="{00000000-0005-0000-0000-000077040000}"/>
    <cellStyle name="Note 2 11 15" xfId="1262" xr:uid="{00000000-0005-0000-0000-000078040000}"/>
    <cellStyle name="Note 2 11 16" xfId="1340" xr:uid="{00000000-0005-0000-0000-000079040000}"/>
    <cellStyle name="Note 2 11 17" xfId="1421" xr:uid="{00000000-0005-0000-0000-00007A040000}"/>
    <cellStyle name="Note 2 11 18" xfId="1499" xr:uid="{00000000-0005-0000-0000-00007B040000}"/>
    <cellStyle name="Note 2 11 19" xfId="1579" xr:uid="{00000000-0005-0000-0000-00007C040000}"/>
    <cellStyle name="Note 2 11 2" xfId="253" xr:uid="{00000000-0005-0000-0000-00007D040000}"/>
    <cellStyle name="Note 2 11 20" xfId="1656" xr:uid="{00000000-0005-0000-0000-00007E040000}"/>
    <cellStyle name="Note 2 11 21" xfId="1727" xr:uid="{00000000-0005-0000-0000-00007F040000}"/>
    <cellStyle name="Note 2 11 22" xfId="1800" xr:uid="{00000000-0005-0000-0000-000080040000}"/>
    <cellStyle name="Note 2 11 23" xfId="1931" xr:uid="{00000000-0005-0000-0000-000081040000}"/>
    <cellStyle name="Note 2 11 24" xfId="2013" xr:uid="{00000000-0005-0000-0000-000082040000}"/>
    <cellStyle name="Note 2 11 25" xfId="1972" xr:uid="{00000000-0005-0000-0000-000083040000}"/>
    <cellStyle name="Note 2 11 26" xfId="2127" xr:uid="{00000000-0005-0000-0000-000084040000}"/>
    <cellStyle name="Note 2 11 27" xfId="2212" xr:uid="{00000000-0005-0000-0000-000085040000}"/>
    <cellStyle name="Note 2 11 28" xfId="2075" xr:uid="{00000000-0005-0000-0000-000086040000}"/>
    <cellStyle name="Note 2 11 29" xfId="2341" xr:uid="{00000000-0005-0000-0000-000087040000}"/>
    <cellStyle name="Note 2 11 3" xfId="309" xr:uid="{00000000-0005-0000-0000-000088040000}"/>
    <cellStyle name="Note 2 11 30" xfId="2398" xr:uid="{00000000-0005-0000-0000-000089040000}"/>
    <cellStyle name="Note 2 11 31" xfId="2479" xr:uid="{00000000-0005-0000-0000-00008A040000}"/>
    <cellStyle name="Note 2 11 32" xfId="2556" xr:uid="{00000000-0005-0000-0000-00008B040000}"/>
    <cellStyle name="Note 2 11 33" xfId="2640" xr:uid="{00000000-0005-0000-0000-00008C040000}"/>
    <cellStyle name="Note 2 11 34" xfId="2274" xr:uid="{00000000-0005-0000-0000-00008D040000}"/>
    <cellStyle name="Note 2 11 35" xfId="2762" xr:uid="{00000000-0005-0000-0000-00008E040000}"/>
    <cellStyle name="Note 2 11 4" xfId="377" xr:uid="{00000000-0005-0000-0000-00008F040000}"/>
    <cellStyle name="Note 2 11 5" xfId="356" xr:uid="{00000000-0005-0000-0000-000090040000}"/>
    <cellStyle name="Note 2 11 6" xfId="436" xr:uid="{00000000-0005-0000-0000-000091040000}"/>
    <cellStyle name="Note 2 11 7" xfId="628" xr:uid="{00000000-0005-0000-0000-000092040000}"/>
    <cellStyle name="Note 2 11 8" xfId="708" xr:uid="{00000000-0005-0000-0000-000093040000}"/>
    <cellStyle name="Note 2 11 9" xfId="787" xr:uid="{00000000-0005-0000-0000-000094040000}"/>
    <cellStyle name="Note 2 12" xfId="118" xr:uid="{00000000-0005-0000-0000-000095040000}"/>
    <cellStyle name="Note 2 12 10" xfId="863" xr:uid="{00000000-0005-0000-0000-000096040000}"/>
    <cellStyle name="Note 2 12 11" xfId="943" xr:uid="{00000000-0005-0000-0000-000097040000}"/>
    <cellStyle name="Note 2 12 12" xfId="1026" xr:uid="{00000000-0005-0000-0000-000098040000}"/>
    <cellStyle name="Note 2 12 13" xfId="1105" xr:uid="{00000000-0005-0000-0000-000099040000}"/>
    <cellStyle name="Note 2 12 14" xfId="1182" xr:uid="{00000000-0005-0000-0000-00009A040000}"/>
    <cellStyle name="Note 2 12 15" xfId="1258" xr:uid="{00000000-0005-0000-0000-00009B040000}"/>
    <cellStyle name="Note 2 12 16" xfId="1336" xr:uid="{00000000-0005-0000-0000-00009C040000}"/>
    <cellStyle name="Note 2 12 17" xfId="1417" xr:uid="{00000000-0005-0000-0000-00009D040000}"/>
    <cellStyle name="Note 2 12 18" xfId="1495" xr:uid="{00000000-0005-0000-0000-00009E040000}"/>
    <cellStyle name="Note 2 12 19" xfId="1574" xr:uid="{00000000-0005-0000-0000-00009F040000}"/>
    <cellStyle name="Note 2 12 2" xfId="248" xr:uid="{00000000-0005-0000-0000-0000A0040000}"/>
    <cellStyle name="Note 2 12 20" xfId="1651" xr:uid="{00000000-0005-0000-0000-0000A1040000}"/>
    <cellStyle name="Note 2 12 21" xfId="1723" xr:uid="{00000000-0005-0000-0000-0000A2040000}"/>
    <cellStyle name="Note 2 12 22" xfId="1796" xr:uid="{00000000-0005-0000-0000-0000A3040000}"/>
    <cellStyle name="Note 2 12 23" xfId="1926" xr:uid="{00000000-0005-0000-0000-0000A4040000}"/>
    <cellStyle name="Note 2 12 24" xfId="1999" xr:uid="{00000000-0005-0000-0000-0000A5040000}"/>
    <cellStyle name="Note 2 12 25" xfId="1829" xr:uid="{00000000-0005-0000-0000-0000A6040000}"/>
    <cellStyle name="Note 2 12 26" xfId="2122" xr:uid="{00000000-0005-0000-0000-0000A7040000}"/>
    <cellStyle name="Note 2 12 27" xfId="2183" xr:uid="{00000000-0005-0000-0000-0000A8040000}"/>
    <cellStyle name="Note 2 12 28" xfId="2209" xr:uid="{00000000-0005-0000-0000-0000A9040000}"/>
    <cellStyle name="Note 2 12 29" xfId="2332" xr:uid="{00000000-0005-0000-0000-0000AA040000}"/>
    <cellStyle name="Note 2 12 3" xfId="303" xr:uid="{00000000-0005-0000-0000-0000AB040000}"/>
    <cellStyle name="Note 2 12 30" xfId="2393" xr:uid="{00000000-0005-0000-0000-0000AC040000}"/>
    <cellStyle name="Note 2 12 31" xfId="2474" xr:uid="{00000000-0005-0000-0000-0000AD040000}"/>
    <cellStyle name="Note 2 12 32" xfId="2552" xr:uid="{00000000-0005-0000-0000-0000AE040000}"/>
    <cellStyle name="Note 2 12 33" xfId="2635" xr:uid="{00000000-0005-0000-0000-0000AF040000}"/>
    <cellStyle name="Note 2 12 34" xfId="2361" xr:uid="{00000000-0005-0000-0000-0000B0040000}"/>
    <cellStyle name="Note 2 12 35" xfId="2758" xr:uid="{00000000-0005-0000-0000-0000B1040000}"/>
    <cellStyle name="Note 2 12 4" xfId="419" xr:uid="{00000000-0005-0000-0000-0000B2040000}"/>
    <cellStyle name="Note 2 12 5" xfId="279" xr:uid="{00000000-0005-0000-0000-0000B3040000}"/>
    <cellStyle name="Note 2 12 6" xfId="526" xr:uid="{00000000-0005-0000-0000-0000B4040000}"/>
    <cellStyle name="Note 2 12 7" xfId="623" xr:uid="{00000000-0005-0000-0000-0000B5040000}"/>
    <cellStyle name="Note 2 12 8" xfId="703" xr:uid="{00000000-0005-0000-0000-0000B6040000}"/>
    <cellStyle name="Note 2 12 9" xfId="782" xr:uid="{00000000-0005-0000-0000-0000B7040000}"/>
    <cellStyle name="Note 2 13" xfId="136" xr:uid="{00000000-0005-0000-0000-0000B8040000}"/>
    <cellStyle name="Note 2 13 10" xfId="881" xr:uid="{00000000-0005-0000-0000-0000B9040000}"/>
    <cellStyle name="Note 2 13 11" xfId="959" xr:uid="{00000000-0005-0000-0000-0000BA040000}"/>
    <cellStyle name="Note 2 13 12" xfId="1043" xr:uid="{00000000-0005-0000-0000-0000BB040000}"/>
    <cellStyle name="Note 2 13 13" xfId="1122" xr:uid="{00000000-0005-0000-0000-0000BC040000}"/>
    <cellStyle name="Note 2 13 14" xfId="1199" xr:uid="{00000000-0005-0000-0000-0000BD040000}"/>
    <cellStyle name="Note 2 13 15" xfId="1274" xr:uid="{00000000-0005-0000-0000-0000BE040000}"/>
    <cellStyle name="Note 2 13 16" xfId="1352" xr:uid="{00000000-0005-0000-0000-0000BF040000}"/>
    <cellStyle name="Note 2 13 17" xfId="1433" xr:uid="{00000000-0005-0000-0000-0000C0040000}"/>
    <cellStyle name="Note 2 13 18" xfId="1511" xr:uid="{00000000-0005-0000-0000-0000C1040000}"/>
    <cellStyle name="Note 2 13 19" xfId="1591" xr:uid="{00000000-0005-0000-0000-0000C2040000}"/>
    <cellStyle name="Note 2 13 2" xfId="266" xr:uid="{00000000-0005-0000-0000-0000C3040000}"/>
    <cellStyle name="Note 2 13 20" xfId="1668" xr:uid="{00000000-0005-0000-0000-0000C4040000}"/>
    <cellStyle name="Note 2 13 21" xfId="1738" xr:uid="{00000000-0005-0000-0000-0000C5040000}"/>
    <cellStyle name="Note 2 13 22" xfId="1811" xr:uid="{00000000-0005-0000-0000-0000C6040000}"/>
    <cellStyle name="Note 2 13 23" xfId="1944" xr:uid="{00000000-0005-0000-0000-0000C7040000}"/>
    <cellStyle name="Note 2 13 24" xfId="2035" xr:uid="{00000000-0005-0000-0000-0000C8040000}"/>
    <cellStyle name="Note 2 13 25" xfId="2066" xr:uid="{00000000-0005-0000-0000-0000C9040000}"/>
    <cellStyle name="Note 2 13 26" xfId="2140" xr:uid="{00000000-0005-0000-0000-0000CA040000}"/>
    <cellStyle name="Note 2 13 27" xfId="2225" xr:uid="{00000000-0005-0000-0000-0000CB040000}"/>
    <cellStyle name="Note 2 13 28" xfId="2306" xr:uid="{00000000-0005-0000-0000-0000CC040000}"/>
    <cellStyle name="Note 2 13 29" xfId="2379" xr:uid="{00000000-0005-0000-0000-0000CD040000}"/>
    <cellStyle name="Note 2 13 3" xfId="180" xr:uid="{00000000-0005-0000-0000-0000CE040000}"/>
    <cellStyle name="Note 2 13 30" xfId="2411" xr:uid="{00000000-0005-0000-0000-0000CF040000}"/>
    <cellStyle name="Note 2 13 31" xfId="2492" xr:uid="{00000000-0005-0000-0000-0000D0040000}"/>
    <cellStyle name="Note 2 13 32" xfId="2568" xr:uid="{00000000-0005-0000-0000-0000D1040000}"/>
    <cellStyle name="Note 2 13 33" xfId="2653" xr:uid="{00000000-0005-0000-0000-0000D2040000}"/>
    <cellStyle name="Note 2 13 34" xfId="2652" xr:uid="{00000000-0005-0000-0000-0000D3040000}"/>
    <cellStyle name="Note 2 13 35" xfId="2773" xr:uid="{00000000-0005-0000-0000-0000D4040000}"/>
    <cellStyle name="Note 2 13 4" xfId="361" xr:uid="{00000000-0005-0000-0000-0000D5040000}"/>
    <cellStyle name="Note 2 13 5" xfId="433" xr:uid="{00000000-0005-0000-0000-0000D6040000}"/>
    <cellStyle name="Note 2 13 6" xfId="591" xr:uid="{00000000-0005-0000-0000-0000D7040000}"/>
    <cellStyle name="Note 2 13 7" xfId="640" xr:uid="{00000000-0005-0000-0000-0000D8040000}"/>
    <cellStyle name="Note 2 13 8" xfId="721" xr:uid="{00000000-0005-0000-0000-0000D9040000}"/>
    <cellStyle name="Note 2 13 9" xfId="800" xr:uid="{00000000-0005-0000-0000-0000DA040000}"/>
    <cellStyle name="Note 2 14" xfId="138" xr:uid="{00000000-0005-0000-0000-0000DB040000}"/>
    <cellStyle name="Note 2 14 10" xfId="883" xr:uid="{00000000-0005-0000-0000-0000DC040000}"/>
    <cellStyle name="Note 2 14 11" xfId="961" xr:uid="{00000000-0005-0000-0000-0000DD040000}"/>
    <cellStyle name="Note 2 14 12" xfId="1045" xr:uid="{00000000-0005-0000-0000-0000DE040000}"/>
    <cellStyle name="Note 2 14 13" xfId="1124" xr:uid="{00000000-0005-0000-0000-0000DF040000}"/>
    <cellStyle name="Note 2 14 14" xfId="1200" xr:uid="{00000000-0005-0000-0000-0000E0040000}"/>
    <cellStyle name="Note 2 14 15" xfId="1276" xr:uid="{00000000-0005-0000-0000-0000E1040000}"/>
    <cellStyle name="Note 2 14 16" xfId="1354" xr:uid="{00000000-0005-0000-0000-0000E2040000}"/>
    <cellStyle name="Note 2 14 17" xfId="1435" xr:uid="{00000000-0005-0000-0000-0000E3040000}"/>
    <cellStyle name="Note 2 14 18" xfId="1513" xr:uid="{00000000-0005-0000-0000-0000E4040000}"/>
    <cellStyle name="Note 2 14 19" xfId="1593" xr:uid="{00000000-0005-0000-0000-0000E5040000}"/>
    <cellStyle name="Note 2 14 2" xfId="268" xr:uid="{00000000-0005-0000-0000-0000E6040000}"/>
    <cellStyle name="Note 2 14 20" xfId="1669" xr:uid="{00000000-0005-0000-0000-0000E7040000}"/>
    <cellStyle name="Note 2 14 21" xfId="1739" xr:uid="{00000000-0005-0000-0000-0000E8040000}"/>
    <cellStyle name="Note 2 14 22" xfId="1812" xr:uid="{00000000-0005-0000-0000-0000E9040000}"/>
    <cellStyle name="Note 2 14 23" xfId="1946" xr:uid="{00000000-0005-0000-0000-0000EA040000}"/>
    <cellStyle name="Note 2 14 24" xfId="2037" xr:uid="{00000000-0005-0000-0000-0000EB040000}"/>
    <cellStyle name="Note 2 14 25" xfId="2068" xr:uid="{00000000-0005-0000-0000-0000EC040000}"/>
    <cellStyle name="Note 2 14 26" xfId="2142" xr:uid="{00000000-0005-0000-0000-0000ED040000}"/>
    <cellStyle name="Note 2 14 27" xfId="2227" xr:uid="{00000000-0005-0000-0000-0000EE040000}"/>
    <cellStyle name="Note 2 14 28" xfId="2307" xr:uid="{00000000-0005-0000-0000-0000EF040000}"/>
    <cellStyle name="Note 2 14 29" xfId="2380" xr:uid="{00000000-0005-0000-0000-0000F0040000}"/>
    <cellStyle name="Note 2 14 3" xfId="319" xr:uid="{00000000-0005-0000-0000-0000F1040000}"/>
    <cellStyle name="Note 2 14 30" xfId="2413" xr:uid="{00000000-0005-0000-0000-0000F2040000}"/>
    <cellStyle name="Note 2 14 31" xfId="2493" xr:uid="{00000000-0005-0000-0000-0000F3040000}"/>
    <cellStyle name="Note 2 14 32" xfId="2570" xr:uid="{00000000-0005-0000-0000-0000F4040000}"/>
    <cellStyle name="Note 2 14 33" xfId="2655" xr:uid="{00000000-0005-0000-0000-0000F5040000}"/>
    <cellStyle name="Note 2 14 34" xfId="2444" xr:uid="{00000000-0005-0000-0000-0000F6040000}"/>
    <cellStyle name="Note 2 14 35" xfId="2774" xr:uid="{00000000-0005-0000-0000-0000F7040000}"/>
    <cellStyle name="Note 2 14 4" xfId="432" xr:uid="{00000000-0005-0000-0000-0000F8040000}"/>
    <cellStyle name="Note 2 14 5" xfId="430" xr:uid="{00000000-0005-0000-0000-0000F9040000}"/>
    <cellStyle name="Note 2 14 6" xfId="593" xr:uid="{00000000-0005-0000-0000-0000FA040000}"/>
    <cellStyle name="Note 2 14 7" xfId="641" xr:uid="{00000000-0005-0000-0000-0000FB040000}"/>
    <cellStyle name="Note 2 14 8" xfId="722" xr:uid="{00000000-0005-0000-0000-0000FC040000}"/>
    <cellStyle name="Note 2 14 9" xfId="802" xr:uid="{00000000-0005-0000-0000-0000FD040000}"/>
    <cellStyle name="Note 2 15" xfId="181" xr:uid="{00000000-0005-0000-0000-0000FE040000}"/>
    <cellStyle name="Note 2 16" xfId="321" xr:uid="{00000000-0005-0000-0000-0000FF040000}"/>
    <cellStyle name="Note 2 17" xfId="281" xr:uid="{00000000-0005-0000-0000-000000050000}"/>
    <cellStyle name="Note 2 18" xfId="338" xr:uid="{00000000-0005-0000-0000-000001050000}"/>
    <cellStyle name="Note 2 19" xfId="392" xr:uid="{00000000-0005-0000-0000-000002050000}"/>
    <cellStyle name="Note 2 2" xfId="70" xr:uid="{00000000-0005-0000-0000-000003050000}"/>
    <cellStyle name="Note 2 2 10" xfId="815" xr:uid="{00000000-0005-0000-0000-000004050000}"/>
    <cellStyle name="Note 2 2 11" xfId="895" xr:uid="{00000000-0005-0000-0000-000005050000}"/>
    <cellStyle name="Note 2 2 12" xfId="979" xr:uid="{00000000-0005-0000-0000-000006050000}"/>
    <cellStyle name="Note 2 2 13" xfId="1057" xr:uid="{00000000-0005-0000-0000-000007050000}"/>
    <cellStyle name="Note 2 2 14" xfId="1136" xr:uid="{00000000-0005-0000-0000-000008050000}"/>
    <cellStyle name="Note 2 2 15" xfId="1211" xr:uid="{00000000-0005-0000-0000-000009050000}"/>
    <cellStyle name="Note 2 2 16" xfId="1290" xr:uid="{00000000-0005-0000-0000-00000A050000}"/>
    <cellStyle name="Note 2 2 17" xfId="1371" xr:uid="{00000000-0005-0000-0000-00000B050000}"/>
    <cellStyle name="Note 2 2 18" xfId="1449" xr:uid="{00000000-0005-0000-0000-00000C050000}"/>
    <cellStyle name="Note 2 2 19" xfId="1528" xr:uid="{00000000-0005-0000-0000-00000D050000}"/>
    <cellStyle name="Note 2 2 2" xfId="200" xr:uid="{00000000-0005-0000-0000-00000E050000}"/>
    <cellStyle name="Note 2 2 20" xfId="1606" xr:uid="{00000000-0005-0000-0000-00000F050000}"/>
    <cellStyle name="Note 2 2 21" xfId="1679" xr:uid="{00000000-0005-0000-0000-000010050000}"/>
    <cellStyle name="Note 2 2 22" xfId="1752" xr:uid="{00000000-0005-0000-0000-000011050000}"/>
    <cellStyle name="Note 2 2 23" xfId="1878" xr:uid="{00000000-0005-0000-0000-000012050000}"/>
    <cellStyle name="Note 2 2 24" xfId="1975" xr:uid="{00000000-0005-0000-0000-000013050000}"/>
    <cellStyle name="Note 2 2 25" xfId="2036" xr:uid="{00000000-0005-0000-0000-000014050000}"/>
    <cellStyle name="Note 2 2 26" xfId="2076" xr:uid="{00000000-0005-0000-0000-000015050000}"/>
    <cellStyle name="Note 2 2 27" xfId="2174" xr:uid="{00000000-0005-0000-0000-000016050000}"/>
    <cellStyle name="Note 2 2 28" xfId="2263" xr:uid="{00000000-0005-0000-0000-000017050000}"/>
    <cellStyle name="Note 2 2 29" xfId="2335" xr:uid="{00000000-0005-0000-0000-000018050000}"/>
    <cellStyle name="Note 2 2 3" xfId="289" xr:uid="{00000000-0005-0000-0000-000019050000}"/>
    <cellStyle name="Note 2 2 30" xfId="2375" xr:uid="{00000000-0005-0000-0000-00001A050000}"/>
    <cellStyle name="Note 2 2 31" xfId="2426" xr:uid="{00000000-0005-0000-0000-00001B050000}"/>
    <cellStyle name="Note 2 2 32" xfId="2506" xr:uid="{00000000-0005-0000-0000-00001C050000}"/>
    <cellStyle name="Note 2 2 33" xfId="2587" xr:uid="{00000000-0005-0000-0000-00001D050000}"/>
    <cellStyle name="Note 2 2 34" xfId="2675" xr:uid="{00000000-0005-0000-0000-00001E050000}"/>
    <cellStyle name="Note 2 2 35" xfId="2714" xr:uid="{00000000-0005-0000-0000-00001F050000}"/>
    <cellStyle name="Note 2 2 4" xfId="398" xr:uid="{00000000-0005-0000-0000-000020050000}"/>
    <cellStyle name="Note 2 2 5" xfId="442" xr:uid="{00000000-0005-0000-0000-000021050000}"/>
    <cellStyle name="Note 2 2 6" xfId="547" xr:uid="{00000000-0005-0000-0000-000022050000}"/>
    <cellStyle name="Note 2 2 7" xfId="517" xr:uid="{00000000-0005-0000-0000-000023050000}"/>
    <cellStyle name="Note 2 2 8" xfId="655" xr:uid="{00000000-0005-0000-0000-000024050000}"/>
    <cellStyle name="Note 2 2 9" xfId="735" xr:uid="{00000000-0005-0000-0000-000025050000}"/>
    <cellStyle name="Note 2 20" xfId="463" xr:uid="{00000000-0005-0000-0000-000026050000}"/>
    <cellStyle name="Note 2 21" xfId="488" xr:uid="{00000000-0005-0000-0000-000027050000}"/>
    <cellStyle name="Note 2 22" xfId="615" xr:uid="{00000000-0005-0000-0000-000028050000}"/>
    <cellStyle name="Note 2 23" xfId="709" xr:uid="{00000000-0005-0000-0000-000029050000}"/>
    <cellStyle name="Note 2 24" xfId="801" xr:uid="{00000000-0005-0000-0000-00002A050000}"/>
    <cellStyle name="Note 2 25" xfId="457" xr:uid="{00000000-0005-0000-0000-00002B050000}"/>
    <cellStyle name="Note 2 26" xfId="734" xr:uid="{00000000-0005-0000-0000-00002C050000}"/>
    <cellStyle name="Note 2 27" xfId="995" xr:uid="{00000000-0005-0000-0000-00002D050000}"/>
    <cellStyle name="Note 2 28" xfId="1123" xr:uid="{00000000-0005-0000-0000-00002E050000}"/>
    <cellStyle name="Note 2 29" xfId="1152" xr:uid="{00000000-0005-0000-0000-00002F050000}"/>
    <cellStyle name="Note 2 3" xfId="66" xr:uid="{00000000-0005-0000-0000-000030050000}"/>
    <cellStyle name="Note 2 3 10" xfId="812" xr:uid="{00000000-0005-0000-0000-000031050000}"/>
    <cellStyle name="Note 2 3 11" xfId="891" xr:uid="{00000000-0005-0000-0000-000032050000}"/>
    <cellStyle name="Note 2 3 12" xfId="975" xr:uid="{00000000-0005-0000-0000-000033050000}"/>
    <cellStyle name="Note 2 3 13" xfId="1053" xr:uid="{00000000-0005-0000-0000-000034050000}"/>
    <cellStyle name="Note 2 3 14" xfId="1134" xr:uid="{00000000-0005-0000-0000-000035050000}"/>
    <cellStyle name="Note 2 3 15" xfId="1208" xr:uid="{00000000-0005-0000-0000-000036050000}"/>
    <cellStyle name="Note 2 3 16" xfId="1286" xr:uid="{00000000-0005-0000-0000-000037050000}"/>
    <cellStyle name="Note 2 3 17" xfId="1367" xr:uid="{00000000-0005-0000-0000-000038050000}"/>
    <cellStyle name="Note 2 3 18" xfId="1445" xr:uid="{00000000-0005-0000-0000-000039050000}"/>
    <cellStyle name="Note 2 3 19" xfId="1526" xr:uid="{00000000-0005-0000-0000-00003A050000}"/>
    <cellStyle name="Note 2 3 2" xfId="196" xr:uid="{00000000-0005-0000-0000-00003B050000}"/>
    <cellStyle name="Note 2 3 20" xfId="1603" xr:uid="{00000000-0005-0000-0000-00003C050000}"/>
    <cellStyle name="Note 2 3 21" xfId="1677" xr:uid="{00000000-0005-0000-0000-00003D050000}"/>
    <cellStyle name="Note 2 3 22" xfId="1750" xr:uid="{00000000-0005-0000-0000-00003E050000}"/>
    <cellStyle name="Note 2 3 23" xfId="1874" xr:uid="{00000000-0005-0000-0000-00003F050000}"/>
    <cellStyle name="Note 2 3 24" xfId="2009" xr:uid="{00000000-0005-0000-0000-000040050000}"/>
    <cellStyle name="Note 2 3 25" xfId="1845" xr:uid="{00000000-0005-0000-0000-000041050000}"/>
    <cellStyle name="Note 2 3 26" xfId="2072" xr:uid="{00000000-0005-0000-0000-000042050000}"/>
    <cellStyle name="Note 2 3 27" xfId="2207" xr:uid="{00000000-0005-0000-0000-000043050000}"/>
    <cellStyle name="Note 2 3 28" xfId="2126" xr:uid="{00000000-0005-0000-0000-000044050000}"/>
    <cellStyle name="Note 2 3 29" xfId="2368" xr:uid="{00000000-0005-0000-0000-000045050000}"/>
    <cellStyle name="Note 2 3 3" xfId="298" xr:uid="{00000000-0005-0000-0000-000046050000}"/>
    <cellStyle name="Note 2 3 30" xfId="2237" xr:uid="{00000000-0005-0000-0000-000047050000}"/>
    <cellStyle name="Note 2 3 31" xfId="2423" xr:uid="{00000000-0005-0000-0000-000048050000}"/>
    <cellStyle name="Note 2 3 32" xfId="2503" xr:uid="{00000000-0005-0000-0000-000049050000}"/>
    <cellStyle name="Note 2 3 33" xfId="2583" xr:uid="{00000000-0005-0000-0000-00004A050000}"/>
    <cellStyle name="Note 2 3 34" xfId="2661" xr:uid="{00000000-0005-0000-0000-00004B050000}"/>
    <cellStyle name="Note 2 3 35" xfId="2712" xr:uid="{00000000-0005-0000-0000-00004C050000}"/>
    <cellStyle name="Note 2 3 4" xfId="305" xr:uid="{00000000-0005-0000-0000-00004D050000}"/>
    <cellStyle name="Note 2 3 5" xfId="505" xr:uid="{00000000-0005-0000-0000-00004E050000}"/>
    <cellStyle name="Note 2 3 6" xfId="532" xr:uid="{00000000-0005-0000-0000-00004F050000}"/>
    <cellStyle name="Note 2 3 7" xfId="569" xr:uid="{00000000-0005-0000-0000-000050050000}"/>
    <cellStyle name="Note 2 3 8" xfId="651" xr:uid="{00000000-0005-0000-0000-000051050000}"/>
    <cellStyle name="Note 2 3 9" xfId="732" xr:uid="{00000000-0005-0000-0000-000052050000}"/>
    <cellStyle name="Note 2 30" xfId="1277" xr:uid="{00000000-0005-0000-0000-000053050000}"/>
    <cellStyle name="Note 2 31" xfId="1289" xr:uid="{00000000-0005-0000-0000-000054050000}"/>
    <cellStyle name="Note 2 32" xfId="1436" xr:uid="{00000000-0005-0000-0000-000055050000}"/>
    <cellStyle name="Note 2 33" xfId="1448" xr:uid="{00000000-0005-0000-0000-000056050000}"/>
    <cellStyle name="Note 2 34" xfId="1592" xr:uid="{00000000-0005-0000-0000-000057050000}"/>
    <cellStyle name="Note 2 35" xfId="1655" xr:uid="{00000000-0005-0000-0000-000058050000}"/>
    <cellStyle name="Note 2 36" xfId="1859" xr:uid="{00000000-0005-0000-0000-000059050000}"/>
    <cellStyle name="Note 2 37" xfId="1817" xr:uid="{00000000-0005-0000-0000-00005A050000}"/>
    <cellStyle name="Note 2 38" xfId="1832" xr:uid="{00000000-0005-0000-0000-00005B050000}"/>
    <cellStyle name="Note 2 39" xfId="1951" xr:uid="{00000000-0005-0000-0000-00005C050000}"/>
    <cellStyle name="Note 2 4" xfId="63" xr:uid="{00000000-0005-0000-0000-00005D050000}"/>
    <cellStyle name="Note 2 4 10" xfId="809" xr:uid="{00000000-0005-0000-0000-00005E050000}"/>
    <cellStyle name="Note 2 4 11" xfId="888" xr:uid="{00000000-0005-0000-0000-00005F050000}"/>
    <cellStyle name="Note 2 4 12" xfId="972" xr:uid="{00000000-0005-0000-0000-000060050000}"/>
    <cellStyle name="Note 2 4 13" xfId="1050" xr:uid="{00000000-0005-0000-0000-000061050000}"/>
    <cellStyle name="Note 2 4 14" xfId="1131" xr:uid="{00000000-0005-0000-0000-000062050000}"/>
    <cellStyle name="Note 2 4 15" xfId="1205" xr:uid="{00000000-0005-0000-0000-000063050000}"/>
    <cellStyle name="Note 2 4 16" xfId="1283" xr:uid="{00000000-0005-0000-0000-000064050000}"/>
    <cellStyle name="Note 2 4 17" xfId="1364" xr:uid="{00000000-0005-0000-0000-000065050000}"/>
    <cellStyle name="Note 2 4 18" xfId="1442" xr:uid="{00000000-0005-0000-0000-000066050000}"/>
    <cellStyle name="Note 2 4 19" xfId="1523" xr:uid="{00000000-0005-0000-0000-000067050000}"/>
    <cellStyle name="Note 2 4 2" xfId="193" xr:uid="{00000000-0005-0000-0000-000068050000}"/>
    <cellStyle name="Note 2 4 20" xfId="1600" xr:uid="{00000000-0005-0000-0000-000069050000}"/>
    <cellStyle name="Note 2 4 21" xfId="1674" xr:uid="{00000000-0005-0000-0000-00006A050000}"/>
    <cellStyle name="Note 2 4 22" xfId="1747" xr:uid="{00000000-0005-0000-0000-00006B050000}"/>
    <cellStyle name="Note 2 4 23" xfId="1871" xr:uid="{00000000-0005-0000-0000-00006C050000}"/>
    <cellStyle name="Note 2 4 24" xfId="1947" xr:uid="{00000000-0005-0000-0000-00006D050000}"/>
    <cellStyle name="Note 2 4 25" xfId="2062" xr:uid="{00000000-0005-0000-0000-00006E050000}"/>
    <cellStyle name="Note 2 4 26" xfId="1841" xr:uid="{00000000-0005-0000-0000-00006F050000}"/>
    <cellStyle name="Note 2 4 27" xfId="1830" xr:uid="{00000000-0005-0000-0000-000070050000}"/>
    <cellStyle name="Note 2 4 28" xfId="2168" xr:uid="{00000000-0005-0000-0000-000071050000}"/>
    <cellStyle name="Note 2 4 29" xfId="2287" xr:uid="{00000000-0005-0000-0000-000072050000}"/>
    <cellStyle name="Note 2 4 3" xfId="323" xr:uid="{00000000-0005-0000-0000-000073050000}"/>
    <cellStyle name="Note 2 4 30" xfId="2045" xr:uid="{00000000-0005-0000-0000-000074050000}"/>
    <cellStyle name="Note 2 4 31" xfId="2420" xr:uid="{00000000-0005-0000-0000-000075050000}"/>
    <cellStyle name="Note 2 4 32" xfId="2500" xr:uid="{00000000-0005-0000-0000-000076050000}"/>
    <cellStyle name="Note 2 4 33" xfId="2580" xr:uid="{00000000-0005-0000-0000-000077050000}"/>
    <cellStyle name="Note 2 4 34" xfId="2696" xr:uid="{00000000-0005-0000-0000-000078050000}"/>
    <cellStyle name="Note 2 4 35" xfId="2709" xr:uid="{00000000-0005-0000-0000-000079050000}"/>
    <cellStyle name="Note 2 4 4" xfId="308" xr:uid="{00000000-0005-0000-0000-00007A050000}"/>
    <cellStyle name="Note 2 4 5" xfId="481" xr:uid="{00000000-0005-0000-0000-00007B050000}"/>
    <cellStyle name="Note 2 4 6" xfId="443" xr:uid="{00000000-0005-0000-0000-00007C050000}"/>
    <cellStyle name="Note 2 4 7" xfId="438" xr:uid="{00000000-0005-0000-0000-00007D050000}"/>
    <cellStyle name="Note 2 4 8" xfId="648" xr:uid="{00000000-0005-0000-0000-00007E050000}"/>
    <cellStyle name="Note 2 4 9" xfId="729" xr:uid="{00000000-0005-0000-0000-00007F050000}"/>
    <cellStyle name="Note 2 40" xfId="1821" xr:uid="{00000000-0005-0000-0000-000080050000}"/>
    <cellStyle name="Note 2 41" xfId="2208" xr:uid="{00000000-0005-0000-0000-000081050000}"/>
    <cellStyle name="Note 2 42" xfId="2342" xr:uid="{00000000-0005-0000-0000-000082050000}"/>
    <cellStyle name="Note 2 43" xfId="2268" xr:uid="{00000000-0005-0000-0000-000083050000}"/>
    <cellStyle name="Note 2 44" xfId="2157" xr:uid="{00000000-0005-0000-0000-000084050000}"/>
    <cellStyle name="Note 2 45" xfId="2378" xr:uid="{00000000-0005-0000-0000-000085050000}"/>
    <cellStyle name="Note 2 46" xfId="2494" xr:uid="{00000000-0005-0000-0000-000086050000}"/>
    <cellStyle name="Note 2 47" xfId="2682" xr:uid="{00000000-0005-0000-0000-000087050000}"/>
    <cellStyle name="Note 2 48" xfId="2697" xr:uid="{00000000-0005-0000-0000-000088050000}"/>
    <cellStyle name="Note 2 49" xfId="2775" xr:uid="{00000000-0005-0000-0000-000089050000}"/>
    <cellStyle name="Note 2 5" xfId="87" xr:uid="{00000000-0005-0000-0000-00008A050000}"/>
    <cellStyle name="Note 2 5 10" xfId="832" xr:uid="{00000000-0005-0000-0000-00008B050000}"/>
    <cellStyle name="Note 2 5 11" xfId="912" xr:uid="{00000000-0005-0000-0000-00008C050000}"/>
    <cellStyle name="Note 2 5 12" xfId="996" xr:uid="{00000000-0005-0000-0000-00008D050000}"/>
    <cellStyle name="Note 2 5 13" xfId="1074" xr:uid="{00000000-0005-0000-0000-00008E050000}"/>
    <cellStyle name="Note 2 5 14" xfId="1153" xr:uid="{00000000-0005-0000-0000-00008F050000}"/>
    <cellStyle name="Note 2 5 15" xfId="1228" xr:uid="{00000000-0005-0000-0000-000090050000}"/>
    <cellStyle name="Note 2 5 16" xfId="1307" xr:uid="{00000000-0005-0000-0000-000091050000}"/>
    <cellStyle name="Note 2 5 17" xfId="1387" xr:uid="{00000000-0005-0000-0000-000092050000}"/>
    <cellStyle name="Note 2 5 18" xfId="1466" xr:uid="{00000000-0005-0000-0000-000093050000}"/>
    <cellStyle name="Note 2 5 19" xfId="1545" xr:uid="{00000000-0005-0000-0000-000094050000}"/>
    <cellStyle name="Note 2 5 2" xfId="217" xr:uid="{00000000-0005-0000-0000-000095050000}"/>
    <cellStyle name="Note 2 5 20" xfId="1622" xr:uid="{00000000-0005-0000-0000-000096050000}"/>
    <cellStyle name="Note 2 5 21" xfId="1695" xr:uid="{00000000-0005-0000-0000-000097050000}"/>
    <cellStyle name="Note 2 5 22" xfId="1768" xr:uid="{00000000-0005-0000-0000-000098050000}"/>
    <cellStyle name="Note 2 5 23" xfId="1895" xr:uid="{00000000-0005-0000-0000-000099050000}"/>
    <cellStyle name="Note 2 5 24" xfId="1957" xr:uid="{00000000-0005-0000-0000-00009A050000}"/>
    <cellStyle name="Note 2 5 25" xfId="2034" xr:uid="{00000000-0005-0000-0000-00009B050000}"/>
    <cellStyle name="Note 2 5 26" xfId="2093" xr:uid="{00000000-0005-0000-0000-00009C050000}"/>
    <cellStyle name="Note 2 5 27" xfId="2144" xr:uid="{00000000-0005-0000-0000-00009D050000}"/>
    <cellStyle name="Note 2 5 28" xfId="2023" xr:uid="{00000000-0005-0000-0000-00009E050000}"/>
    <cellStyle name="Note 2 5 29" xfId="2309" xr:uid="{00000000-0005-0000-0000-00009F050000}"/>
    <cellStyle name="Note 2 5 3" xfId="354" xr:uid="{00000000-0005-0000-0000-0000A0050000}"/>
    <cellStyle name="Note 2 5 30" xfId="2315" xr:uid="{00000000-0005-0000-0000-0000A1050000}"/>
    <cellStyle name="Note 2 5 31" xfId="2443" xr:uid="{00000000-0005-0000-0000-0000A2050000}"/>
    <cellStyle name="Note 2 5 32" xfId="2523" xr:uid="{00000000-0005-0000-0000-0000A3050000}"/>
    <cellStyle name="Note 2 5 33" xfId="2604" xr:uid="{00000000-0005-0000-0000-0000A4050000}"/>
    <cellStyle name="Note 2 5 34" xfId="2702" xr:uid="{00000000-0005-0000-0000-0000A5050000}"/>
    <cellStyle name="Note 2 5 35" xfId="2730" xr:uid="{00000000-0005-0000-0000-0000A6050000}"/>
    <cellStyle name="Note 2 5 4" xfId="282" xr:uid="{00000000-0005-0000-0000-0000A7050000}"/>
    <cellStyle name="Note 2 5 5" xfId="497" xr:uid="{00000000-0005-0000-0000-0000A8050000}"/>
    <cellStyle name="Note 2 5 6" xfId="561" xr:uid="{00000000-0005-0000-0000-0000A9050000}"/>
    <cellStyle name="Note 2 5 7" xfId="543" xr:uid="{00000000-0005-0000-0000-0000AA050000}"/>
    <cellStyle name="Note 2 5 8" xfId="672" xr:uid="{00000000-0005-0000-0000-0000AB050000}"/>
    <cellStyle name="Note 2 5 9" xfId="752" xr:uid="{00000000-0005-0000-0000-0000AC050000}"/>
    <cellStyle name="Note 2 6" xfId="82" xr:uid="{00000000-0005-0000-0000-0000AD050000}"/>
    <cellStyle name="Note 2 6 10" xfId="827" xr:uid="{00000000-0005-0000-0000-0000AE050000}"/>
    <cellStyle name="Note 2 6 11" xfId="907" xr:uid="{00000000-0005-0000-0000-0000AF050000}"/>
    <cellStyle name="Note 2 6 12" xfId="991" xr:uid="{00000000-0005-0000-0000-0000B0050000}"/>
    <cellStyle name="Note 2 6 13" xfId="1069" xr:uid="{00000000-0005-0000-0000-0000B1050000}"/>
    <cellStyle name="Note 2 6 14" xfId="1148" xr:uid="{00000000-0005-0000-0000-0000B2050000}"/>
    <cellStyle name="Note 2 6 15" xfId="1223" xr:uid="{00000000-0005-0000-0000-0000B3050000}"/>
    <cellStyle name="Note 2 6 16" xfId="1302" xr:uid="{00000000-0005-0000-0000-0000B4050000}"/>
    <cellStyle name="Note 2 6 17" xfId="1383" xr:uid="{00000000-0005-0000-0000-0000B5050000}"/>
    <cellStyle name="Note 2 6 18" xfId="1461" xr:uid="{00000000-0005-0000-0000-0000B6050000}"/>
    <cellStyle name="Note 2 6 19" xfId="1540" xr:uid="{00000000-0005-0000-0000-0000B7050000}"/>
    <cellStyle name="Note 2 6 2" xfId="212" xr:uid="{00000000-0005-0000-0000-0000B8050000}"/>
    <cellStyle name="Note 2 6 20" xfId="1618" xr:uid="{00000000-0005-0000-0000-0000B9050000}"/>
    <cellStyle name="Note 2 6 21" xfId="1691" xr:uid="{00000000-0005-0000-0000-0000BA050000}"/>
    <cellStyle name="Note 2 6 22" xfId="1764" xr:uid="{00000000-0005-0000-0000-0000BB050000}"/>
    <cellStyle name="Note 2 6 23" xfId="1890" xr:uid="{00000000-0005-0000-0000-0000BC050000}"/>
    <cellStyle name="Note 2 6 24" xfId="2001" xr:uid="{00000000-0005-0000-0000-0000BD050000}"/>
    <cellStyle name="Note 2 6 25" xfId="1989" xr:uid="{00000000-0005-0000-0000-0000BE050000}"/>
    <cellStyle name="Note 2 6 26" xfId="2088" xr:uid="{00000000-0005-0000-0000-0000BF050000}"/>
    <cellStyle name="Note 2 6 27" xfId="2040" xr:uid="{00000000-0005-0000-0000-0000C0050000}"/>
    <cellStyle name="Note 2 6 28" xfId="2057" xr:uid="{00000000-0005-0000-0000-0000C1050000}"/>
    <cellStyle name="Note 2 6 29" xfId="2360" xr:uid="{00000000-0005-0000-0000-0000C2050000}"/>
    <cellStyle name="Note 2 6 3" xfId="328" xr:uid="{00000000-0005-0000-0000-0000C3050000}"/>
    <cellStyle name="Note 2 6 30" xfId="2305" xr:uid="{00000000-0005-0000-0000-0000C4050000}"/>
    <cellStyle name="Note 2 6 31" xfId="2438" xr:uid="{00000000-0005-0000-0000-0000C5050000}"/>
    <cellStyle name="Note 2 6 32" xfId="2518" xr:uid="{00000000-0005-0000-0000-0000C6050000}"/>
    <cellStyle name="Note 2 6 33" xfId="2599" xr:uid="{00000000-0005-0000-0000-0000C7050000}"/>
    <cellStyle name="Note 2 6 34" xfId="2668" xr:uid="{00000000-0005-0000-0000-0000C8050000}"/>
    <cellStyle name="Note 2 6 35" xfId="2726" xr:uid="{00000000-0005-0000-0000-0000C9050000}"/>
    <cellStyle name="Note 2 6 4" xfId="358" xr:uid="{00000000-0005-0000-0000-0000CA050000}"/>
    <cellStyle name="Note 2 6 5" xfId="454" xr:uid="{00000000-0005-0000-0000-0000CB050000}"/>
    <cellStyle name="Note 2 6 6" xfId="577" xr:uid="{00000000-0005-0000-0000-0000CC050000}"/>
    <cellStyle name="Note 2 6 7" xfId="581" xr:uid="{00000000-0005-0000-0000-0000CD050000}"/>
    <cellStyle name="Note 2 6 8" xfId="667" xr:uid="{00000000-0005-0000-0000-0000CE050000}"/>
    <cellStyle name="Note 2 6 9" xfId="747" xr:uid="{00000000-0005-0000-0000-0000CF050000}"/>
    <cellStyle name="Note 2 7" xfId="92" xr:uid="{00000000-0005-0000-0000-0000D0050000}"/>
    <cellStyle name="Note 2 7 10" xfId="837" xr:uid="{00000000-0005-0000-0000-0000D1050000}"/>
    <cellStyle name="Note 2 7 11" xfId="917" xr:uid="{00000000-0005-0000-0000-0000D2050000}"/>
    <cellStyle name="Note 2 7 12" xfId="1001" xr:uid="{00000000-0005-0000-0000-0000D3050000}"/>
    <cellStyle name="Note 2 7 13" xfId="1079" xr:uid="{00000000-0005-0000-0000-0000D4050000}"/>
    <cellStyle name="Note 2 7 14" xfId="1158" xr:uid="{00000000-0005-0000-0000-0000D5050000}"/>
    <cellStyle name="Note 2 7 15" xfId="1233" xr:uid="{00000000-0005-0000-0000-0000D6050000}"/>
    <cellStyle name="Note 2 7 16" xfId="1311" xr:uid="{00000000-0005-0000-0000-0000D7050000}"/>
    <cellStyle name="Note 2 7 17" xfId="1392" xr:uid="{00000000-0005-0000-0000-0000D8050000}"/>
    <cellStyle name="Note 2 7 18" xfId="1470" xr:uid="{00000000-0005-0000-0000-0000D9050000}"/>
    <cellStyle name="Note 2 7 19" xfId="1549" xr:uid="{00000000-0005-0000-0000-0000DA050000}"/>
    <cellStyle name="Note 2 7 2" xfId="222" xr:uid="{00000000-0005-0000-0000-0000DB050000}"/>
    <cellStyle name="Note 2 7 20" xfId="1627" xr:uid="{00000000-0005-0000-0000-0000DC050000}"/>
    <cellStyle name="Note 2 7 21" xfId="1699" xr:uid="{00000000-0005-0000-0000-0000DD050000}"/>
    <cellStyle name="Note 2 7 22" xfId="1772" xr:uid="{00000000-0005-0000-0000-0000DE050000}"/>
    <cellStyle name="Note 2 7 23" xfId="1900" xr:uid="{00000000-0005-0000-0000-0000DF050000}"/>
    <cellStyle name="Note 2 7 24" xfId="1998" xr:uid="{00000000-0005-0000-0000-0000E0050000}"/>
    <cellStyle name="Note 2 7 25" xfId="1962" xr:uid="{00000000-0005-0000-0000-0000E1050000}"/>
    <cellStyle name="Note 2 7 26" xfId="2098" xr:uid="{00000000-0005-0000-0000-0000E2050000}"/>
    <cellStyle name="Note 2 7 27" xfId="2181" xr:uid="{00000000-0005-0000-0000-0000E3050000}"/>
    <cellStyle name="Note 2 7 28" xfId="2258" xr:uid="{00000000-0005-0000-0000-0000E4050000}"/>
    <cellStyle name="Note 2 7 29" xfId="2347" xr:uid="{00000000-0005-0000-0000-0000E5050000}"/>
    <cellStyle name="Note 2 7 3" xfId="153" xr:uid="{00000000-0005-0000-0000-0000E6050000}"/>
    <cellStyle name="Note 2 7 30" xfId="2311" xr:uid="{00000000-0005-0000-0000-0000E7050000}"/>
    <cellStyle name="Note 2 7 31" xfId="2448" xr:uid="{00000000-0005-0000-0000-0000E8050000}"/>
    <cellStyle name="Note 2 7 32" xfId="2528" xr:uid="{00000000-0005-0000-0000-0000E9050000}"/>
    <cellStyle name="Note 2 7 33" xfId="2609" xr:uid="{00000000-0005-0000-0000-0000EA050000}"/>
    <cellStyle name="Note 2 7 34" xfId="2399" xr:uid="{00000000-0005-0000-0000-0000EB050000}"/>
    <cellStyle name="Note 2 7 35" xfId="2734" xr:uid="{00000000-0005-0000-0000-0000EC050000}"/>
    <cellStyle name="Note 2 7 4" xfId="395" xr:uid="{00000000-0005-0000-0000-0000ED050000}"/>
    <cellStyle name="Note 2 7 5" xfId="295" xr:uid="{00000000-0005-0000-0000-0000EE050000}"/>
    <cellStyle name="Note 2 7 6" xfId="504" xr:uid="{00000000-0005-0000-0000-0000EF050000}"/>
    <cellStyle name="Note 2 7 7" xfId="597" xr:uid="{00000000-0005-0000-0000-0000F0050000}"/>
    <cellStyle name="Note 2 7 8" xfId="677" xr:uid="{00000000-0005-0000-0000-0000F1050000}"/>
    <cellStyle name="Note 2 7 9" xfId="756" xr:uid="{00000000-0005-0000-0000-0000F2050000}"/>
    <cellStyle name="Note 2 8" xfId="111" xr:uid="{00000000-0005-0000-0000-0000F3050000}"/>
    <cellStyle name="Note 2 8 10" xfId="856" xr:uid="{00000000-0005-0000-0000-0000F4050000}"/>
    <cellStyle name="Note 2 8 11" xfId="936" xr:uid="{00000000-0005-0000-0000-0000F5050000}"/>
    <cellStyle name="Note 2 8 12" xfId="1020" xr:uid="{00000000-0005-0000-0000-0000F6050000}"/>
    <cellStyle name="Note 2 8 13" xfId="1098" xr:uid="{00000000-0005-0000-0000-0000F7050000}"/>
    <cellStyle name="Note 2 8 14" xfId="1176" xr:uid="{00000000-0005-0000-0000-0000F8050000}"/>
    <cellStyle name="Note 2 8 15" xfId="1251" xr:uid="{00000000-0005-0000-0000-0000F9050000}"/>
    <cellStyle name="Note 2 8 16" xfId="1329" xr:uid="{00000000-0005-0000-0000-0000FA050000}"/>
    <cellStyle name="Note 2 8 17" xfId="1410" xr:uid="{00000000-0005-0000-0000-0000FB050000}"/>
    <cellStyle name="Note 2 8 18" xfId="1488" xr:uid="{00000000-0005-0000-0000-0000FC050000}"/>
    <cellStyle name="Note 2 8 19" xfId="1568" xr:uid="{00000000-0005-0000-0000-0000FD050000}"/>
    <cellStyle name="Note 2 8 2" xfId="241" xr:uid="{00000000-0005-0000-0000-0000FE050000}"/>
    <cellStyle name="Note 2 8 20" xfId="1645" xr:uid="{00000000-0005-0000-0000-0000FF050000}"/>
    <cellStyle name="Note 2 8 21" xfId="1717" xr:uid="{00000000-0005-0000-0000-000000060000}"/>
    <cellStyle name="Note 2 8 22" xfId="1790" xr:uid="{00000000-0005-0000-0000-000001060000}"/>
    <cellStyle name="Note 2 8 23" xfId="1919" xr:uid="{00000000-0005-0000-0000-000002060000}"/>
    <cellStyle name="Note 2 8 24" xfId="2022" xr:uid="{00000000-0005-0000-0000-000003060000}"/>
    <cellStyle name="Note 2 8 25" xfId="1950" xr:uid="{00000000-0005-0000-0000-000004060000}"/>
    <cellStyle name="Note 2 8 26" xfId="2116" xr:uid="{00000000-0005-0000-0000-000005060000}"/>
    <cellStyle name="Note 2 8 27" xfId="1982" xr:uid="{00000000-0005-0000-0000-000006060000}"/>
    <cellStyle name="Note 2 8 28" xfId="2067" xr:uid="{00000000-0005-0000-0000-000007060000}"/>
    <cellStyle name="Note 2 8 29" xfId="2371" xr:uid="{00000000-0005-0000-0000-000008060000}"/>
    <cellStyle name="Note 2 8 3" xfId="276" xr:uid="{00000000-0005-0000-0000-000009060000}"/>
    <cellStyle name="Note 2 8 30" xfId="2387" xr:uid="{00000000-0005-0000-0000-00000A060000}"/>
    <cellStyle name="Note 2 8 31" xfId="2467" xr:uid="{00000000-0005-0000-0000-00000B060000}"/>
    <cellStyle name="Note 2 8 32" xfId="2546" xr:uid="{00000000-0005-0000-0000-00000C060000}"/>
    <cellStyle name="Note 2 8 33" xfId="2628" xr:uid="{00000000-0005-0000-0000-00000D060000}"/>
    <cellStyle name="Note 2 8 34" xfId="2699" xr:uid="{00000000-0005-0000-0000-00000E060000}"/>
    <cellStyle name="Note 2 8 35" xfId="2752" xr:uid="{00000000-0005-0000-0000-00000F060000}"/>
    <cellStyle name="Note 2 8 4" xfId="240" xr:uid="{00000000-0005-0000-0000-000010060000}"/>
    <cellStyle name="Note 2 8 5" xfId="484" xr:uid="{00000000-0005-0000-0000-000011060000}"/>
    <cellStyle name="Note 2 8 6" xfId="549" xr:uid="{00000000-0005-0000-0000-000012060000}"/>
    <cellStyle name="Note 2 8 7" xfId="616" xr:uid="{00000000-0005-0000-0000-000013060000}"/>
    <cellStyle name="Note 2 8 8" xfId="696" xr:uid="{00000000-0005-0000-0000-000014060000}"/>
    <cellStyle name="Note 2 8 9" xfId="775" xr:uid="{00000000-0005-0000-0000-000015060000}"/>
    <cellStyle name="Note 2 9" xfId="104" xr:uid="{00000000-0005-0000-0000-000016060000}"/>
    <cellStyle name="Note 2 9 10" xfId="849" xr:uid="{00000000-0005-0000-0000-000017060000}"/>
    <cellStyle name="Note 2 9 11" xfId="929" xr:uid="{00000000-0005-0000-0000-000018060000}"/>
    <cellStyle name="Note 2 9 12" xfId="1013" xr:uid="{00000000-0005-0000-0000-000019060000}"/>
    <cellStyle name="Note 2 9 13" xfId="1091" xr:uid="{00000000-0005-0000-0000-00001A060000}"/>
    <cellStyle name="Note 2 9 14" xfId="1170" xr:uid="{00000000-0005-0000-0000-00001B060000}"/>
    <cellStyle name="Note 2 9 15" xfId="1245" xr:uid="{00000000-0005-0000-0000-00001C060000}"/>
    <cellStyle name="Note 2 9 16" xfId="1323" xr:uid="{00000000-0005-0000-0000-00001D060000}"/>
    <cellStyle name="Note 2 9 17" xfId="1404" xr:uid="{00000000-0005-0000-0000-00001E060000}"/>
    <cellStyle name="Note 2 9 18" xfId="1482" xr:uid="{00000000-0005-0000-0000-00001F060000}"/>
    <cellStyle name="Note 2 9 19" xfId="1561" xr:uid="{00000000-0005-0000-0000-000020060000}"/>
    <cellStyle name="Note 2 9 2" xfId="234" xr:uid="{00000000-0005-0000-0000-000021060000}"/>
    <cellStyle name="Note 2 9 20" xfId="1639" xr:uid="{00000000-0005-0000-0000-000022060000}"/>
    <cellStyle name="Note 2 9 21" xfId="1711" xr:uid="{00000000-0005-0000-0000-000023060000}"/>
    <cellStyle name="Note 2 9 22" xfId="1784" xr:uid="{00000000-0005-0000-0000-000024060000}"/>
    <cellStyle name="Note 2 9 23" xfId="1912" xr:uid="{00000000-0005-0000-0000-000025060000}"/>
    <cellStyle name="Note 2 9 24" xfId="1993" xr:uid="{00000000-0005-0000-0000-000026060000}"/>
    <cellStyle name="Note 2 9 25" xfId="1825" xr:uid="{00000000-0005-0000-0000-000027060000}"/>
    <cellStyle name="Note 2 9 26" xfId="2110" xr:uid="{00000000-0005-0000-0000-000028060000}"/>
    <cellStyle name="Note 2 9 27" xfId="2141" xr:uid="{00000000-0005-0000-0000-000029060000}"/>
    <cellStyle name="Note 2 9 28" xfId="2170" xr:uid="{00000000-0005-0000-0000-00002A060000}"/>
    <cellStyle name="Note 2 9 29" xfId="2376" xr:uid="{00000000-0005-0000-0000-00002B060000}"/>
    <cellStyle name="Note 2 9 3" xfId="273" xr:uid="{00000000-0005-0000-0000-00002C060000}"/>
    <cellStyle name="Note 2 9 30" xfId="2280" xr:uid="{00000000-0005-0000-0000-00002D060000}"/>
    <cellStyle name="Note 2 9 31" xfId="2460" xr:uid="{00000000-0005-0000-0000-00002E060000}"/>
    <cellStyle name="Note 2 9 32" xfId="2540" xr:uid="{00000000-0005-0000-0000-00002F060000}"/>
    <cellStyle name="Note 2 9 33" xfId="2621" xr:uid="{00000000-0005-0000-0000-000030060000}"/>
    <cellStyle name="Note 2 9 34" xfId="2666" xr:uid="{00000000-0005-0000-0000-000031060000}"/>
    <cellStyle name="Note 2 9 35" xfId="2746" xr:uid="{00000000-0005-0000-0000-000032060000}"/>
    <cellStyle name="Note 2 9 4" xfId="371" xr:uid="{00000000-0005-0000-0000-000033060000}"/>
    <cellStyle name="Note 2 9 5" xfId="448" xr:uid="{00000000-0005-0000-0000-000034060000}"/>
    <cellStyle name="Note 2 9 6" xfId="575" xr:uid="{00000000-0005-0000-0000-000035060000}"/>
    <cellStyle name="Note 2 9 7" xfId="609" xr:uid="{00000000-0005-0000-0000-000036060000}"/>
    <cellStyle name="Note 2 9 8" xfId="689" xr:uid="{00000000-0005-0000-0000-000037060000}"/>
    <cellStyle name="Note 2 9 9" xfId="768" xr:uid="{00000000-0005-0000-0000-000038060000}"/>
    <cellStyle name="Note 20" xfId="437" xr:uid="{00000000-0005-0000-0000-000039060000}"/>
    <cellStyle name="Note 21" xfId="527" xr:uid="{00000000-0005-0000-0000-00003A060000}"/>
    <cellStyle name="Note 22" xfId="545" xr:uid="{00000000-0005-0000-0000-00003B060000}"/>
    <cellStyle name="Note 23" xfId="567" xr:uid="{00000000-0005-0000-0000-00003C060000}"/>
    <cellStyle name="Note 24" xfId="453" xr:uid="{00000000-0005-0000-0000-00003D060000}"/>
    <cellStyle name="Note 25" xfId="563" xr:uid="{00000000-0005-0000-0000-00003E060000}"/>
    <cellStyle name="Note 26" xfId="550" xr:uid="{00000000-0005-0000-0000-00003F060000}"/>
    <cellStyle name="Note 27" xfId="869" xr:uid="{00000000-0005-0000-0000-000040060000}"/>
    <cellStyle name="Note 28" xfId="568" xr:uid="{00000000-0005-0000-0000-000041060000}"/>
    <cellStyle name="Note 29" xfId="884" xr:uid="{00000000-0005-0000-0000-000042060000}"/>
    <cellStyle name="Note 3" xfId="55" xr:uid="{00000000-0005-0000-0000-000043060000}"/>
    <cellStyle name="Note 3 10" xfId="695" xr:uid="{00000000-0005-0000-0000-000044060000}"/>
    <cellStyle name="Note 3 11" xfId="786" xr:uid="{00000000-0005-0000-0000-000045060000}"/>
    <cellStyle name="Note 3 12" xfId="964" xr:uid="{00000000-0005-0000-0000-000046060000}"/>
    <cellStyle name="Note 3 13" xfId="948" xr:uid="{00000000-0005-0000-0000-000047060000}"/>
    <cellStyle name="Note 3 14" xfId="1046" xr:uid="{00000000-0005-0000-0000-000048060000}"/>
    <cellStyle name="Note 3 15" xfId="1109" xr:uid="{00000000-0005-0000-0000-000049060000}"/>
    <cellStyle name="Note 3 16" xfId="1201" xr:uid="{00000000-0005-0000-0000-00004A060000}"/>
    <cellStyle name="Note 3 17" xfId="1356" xr:uid="{00000000-0005-0000-0000-00004B060000}"/>
    <cellStyle name="Note 3 18" xfId="1353" xr:uid="{00000000-0005-0000-0000-00004C060000}"/>
    <cellStyle name="Note 3 19" xfId="1515" xr:uid="{00000000-0005-0000-0000-00004D060000}"/>
    <cellStyle name="Note 3 2" xfId="185" xr:uid="{00000000-0005-0000-0000-00004E060000}"/>
    <cellStyle name="Note 3 20" xfId="1512" xr:uid="{00000000-0005-0000-0000-00004F060000}"/>
    <cellStyle name="Note 3 21" xfId="1578" xr:uid="{00000000-0005-0000-0000-000050060000}"/>
    <cellStyle name="Note 3 22" xfId="542" xr:uid="{00000000-0005-0000-0000-000051060000}"/>
    <cellStyle name="Note 3 23" xfId="1863" xr:uid="{00000000-0005-0000-0000-000052060000}"/>
    <cellStyle name="Note 3 24" xfId="1839" xr:uid="{00000000-0005-0000-0000-000053060000}"/>
    <cellStyle name="Note 3 25" xfId="1963" xr:uid="{00000000-0005-0000-0000-000054060000}"/>
    <cellStyle name="Note 3 26" xfId="2050" xr:uid="{00000000-0005-0000-0000-000055060000}"/>
    <cellStyle name="Note 3 27" xfId="2017" xr:uid="{00000000-0005-0000-0000-000056060000}"/>
    <cellStyle name="Note 3 28" xfId="2249" xr:uid="{00000000-0005-0000-0000-000057060000}"/>
    <cellStyle name="Note 3 29" xfId="2206" xr:uid="{00000000-0005-0000-0000-000058060000}"/>
    <cellStyle name="Note 3 3" xfId="290" xr:uid="{00000000-0005-0000-0000-000059060000}"/>
    <cellStyle name="Note 3 30" xfId="2349" xr:uid="{00000000-0005-0000-0000-00005A060000}"/>
    <cellStyle name="Note 3 31" xfId="2357" xr:uid="{00000000-0005-0000-0000-00005B060000}"/>
    <cellStyle name="Note 3 32" xfId="2414" xr:uid="{00000000-0005-0000-0000-00005C060000}"/>
    <cellStyle name="Note 3 33" xfId="2572" xr:uid="{00000000-0005-0000-0000-00005D060000}"/>
    <cellStyle name="Note 3 34" xfId="2693" xr:uid="{00000000-0005-0000-0000-00005E060000}"/>
    <cellStyle name="Note 3 35" xfId="2672" xr:uid="{00000000-0005-0000-0000-00005F060000}"/>
    <cellStyle name="Note 3 4" xfId="385" xr:uid="{00000000-0005-0000-0000-000060060000}"/>
    <cellStyle name="Note 3 5" xfId="489" xr:uid="{00000000-0005-0000-0000-000061060000}"/>
    <cellStyle name="Note 3 6" xfId="586" xr:uid="{00000000-0005-0000-0000-000062060000}"/>
    <cellStyle name="Note 3 7" xfId="412" xr:uid="{00000000-0005-0000-0000-000063060000}"/>
    <cellStyle name="Note 3 8" xfId="534" xr:uid="{00000000-0005-0000-0000-000064060000}"/>
    <cellStyle name="Note 3 9" xfId="511" xr:uid="{00000000-0005-0000-0000-000065060000}"/>
    <cellStyle name="Note 30" xfId="654" xr:uid="{00000000-0005-0000-0000-000066060000}"/>
    <cellStyle name="Note 31" xfId="977" xr:uid="{00000000-0005-0000-0000-000067060000}"/>
    <cellStyle name="Note 32" xfId="1252" xr:uid="{00000000-0005-0000-0000-000068060000}"/>
    <cellStyle name="Note 33" xfId="474" xr:uid="{00000000-0005-0000-0000-000069060000}"/>
    <cellStyle name="Note 34" xfId="1411" xr:uid="{00000000-0005-0000-0000-00006A060000}"/>
    <cellStyle name="Note 35" xfId="1075" xr:uid="{00000000-0005-0000-0000-00006B060000}"/>
    <cellStyle name="Note 36" xfId="855" xr:uid="{00000000-0005-0000-0000-00006C060000}"/>
    <cellStyle name="Note 37" xfId="1605" xr:uid="{00000000-0005-0000-0000-00006D060000}"/>
    <cellStyle name="Note 38" xfId="1851" xr:uid="{00000000-0005-0000-0000-00006E060000}"/>
    <cellStyle name="Note 39" xfId="1956" xr:uid="{00000000-0005-0000-0000-00006F060000}"/>
    <cellStyle name="Note 4" xfId="64" xr:uid="{00000000-0005-0000-0000-000070060000}"/>
    <cellStyle name="Note 4 10" xfId="810" xr:uid="{00000000-0005-0000-0000-000071060000}"/>
    <cellStyle name="Note 4 11" xfId="889" xr:uid="{00000000-0005-0000-0000-000072060000}"/>
    <cellStyle name="Note 4 12" xfId="973" xr:uid="{00000000-0005-0000-0000-000073060000}"/>
    <cellStyle name="Note 4 13" xfId="1051" xr:uid="{00000000-0005-0000-0000-000074060000}"/>
    <cellStyle name="Note 4 14" xfId="1132" xr:uid="{00000000-0005-0000-0000-000075060000}"/>
    <cellStyle name="Note 4 15" xfId="1206" xr:uid="{00000000-0005-0000-0000-000076060000}"/>
    <cellStyle name="Note 4 16" xfId="1284" xr:uid="{00000000-0005-0000-0000-000077060000}"/>
    <cellStyle name="Note 4 17" xfId="1365" xr:uid="{00000000-0005-0000-0000-000078060000}"/>
    <cellStyle name="Note 4 18" xfId="1443" xr:uid="{00000000-0005-0000-0000-000079060000}"/>
    <cellStyle name="Note 4 19" xfId="1524" xr:uid="{00000000-0005-0000-0000-00007A060000}"/>
    <cellStyle name="Note 4 2" xfId="194" xr:uid="{00000000-0005-0000-0000-00007B060000}"/>
    <cellStyle name="Note 4 20" xfId="1601" xr:uid="{00000000-0005-0000-0000-00007C060000}"/>
    <cellStyle name="Note 4 21" xfId="1675" xr:uid="{00000000-0005-0000-0000-00007D060000}"/>
    <cellStyle name="Note 4 22" xfId="1748" xr:uid="{00000000-0005-0000-0000-00007E060000}"/>
    <cellStyle name="Note 4 23" xfId="1872" xr:uid="{00000000-0005-0000-0000-00007F060000}"/>
    <cellStyle name="Note 4 24" xfId="1850" xr:uid="{00000000-0005-0000-0000-000080060000}"/>
    <cellStyle name="Note 4 25" xfId="2049" xr:uid="{00000000-0005-0000-0000-000081060000}"/>
    <cellStyle name="Note 4 26" xfId="2070" xr:uid="{00000000-0005-0000-0000-000082060000}"/>
    <cellStyle name="Note 4 27" xfId="1978" xr:uid="{00000000-0005-0000-0000-000083060000}"/>
    <cellStyle name="Note 4 28" xfId="1990" xr:uid="{00000000-0005-0000-0000-000084060000}"/>
    <cellStyle name="Note 4 29" xfId="1840" xr:uid="{00000000-0005-0000-0000-000085060000}"/>
    <cellStyle name="Note 4 3" xfId="269" xr:uid="{00000000-0005-0000-0000-000086060000}"/>
    <cellStyle name="Note 4 30" xfId="2229" xr:uid="{00000000-0005-0000-0000-000087060000}"/>
    <cellStyle name="Note 4 31" xfId="2421" xr:uid="{00000000-0005-0000-0000-000088060000}"/>
    <cellStyle name="Note 4 32" xfId="2501" xr:uid="{00000000-0005-0000-0000-000089060000}"/>
    <cellStyle name="Note 4 33" xfId="2581" xr:uid="{00000000-0005-0000-0000-00008A060000}"/>
    <cellStyle name="Note 4 34" xfId="2691" xr:uid="{00000000-0005-0000-0000-00008B060000}"/>
    <cellStyle name="Note 4 35" xfId="2710" xr:uid="{00000000-0005-0000-0000-00008C060000}"/>
    <cellStyle name="Note 4 4" xfId="267" xr:uid="{00000000-0005-0000-0000-00008D060000}"/>
    <cellStyle name="Note 4 5" xfId="458" xr:uid="{00000000-0005-0000-0000-00008E060000}"/>
    <cellStyle name="Note 4 6" xfId="451" xr:uid="{00000000-0005-0000-0000-00008F060000}"/>
    <cellStyle name="Note 4 7" xfId="483" xr:uid="{00000000-0005-0000-0000-000090060000}"/>
    <cellStyle name="Note 4 8" xfId="649" xr:uid="{00000000-0005-0000-0000-000091060000}"/>
    <cellStyle name="Note 4 9" xfId="730" xr:uid="{00000000-0005-0000-0000-000092060000}"/>
    <cellStyle name="Note 40" xfId="1814" xr:uid="{00000000-0005-0000-0000-000093060000}"/>
    <cellStyle name="Note 41" xfId="1970" xr:uid="{00000000-0005-0000-0000-000094060000}"/>
    <cellStyle name="Note 42" xfId="2028" xr:uid="{00000000-0005-0000-0000-000095060000}"/>
    <cellStyle name="Note 43" xfId="2175" xr:uid="{00000000-0005-0000-0000-000096060000}"/>
    <cellStyle name="Note 44" xfId="2330" xr:uid="{00000000-0005-0000-0000-000097060000}"/>
    <cellStyle name="Note 45" xfId="2320" xr:uid="{00000000-0005-0000-0000-000098060000}"/>
    <cellStyle name="Note 46" xfId="1949" xr:uid="{00000000-0005-0000-0000-000099060000}"/>
    <cellStyle name="Note 47" xfId="2337" xr:uid="{00000000-0005-0000-0000-00009A060000}"/>
    <cellStyle name="Note 48" xfId="2468" xr:uid="{00000000-0005-0000-0000-00009B060000}"/>
    <cellStyle name="Note 49" xfId="2674" xr:uid="{00000000-0005-0000-0000-00009C060000}"/>
    <cellStyle name="Note 5" xfId="60" xr:uid="{00000000-0005-0000-0000-00009D060000}"/>
    <cellStyle name="Note 5 10" xfId="806" xr:uid="{00000000-0005-0000-0000-00009E060000}"/>
    <cellStyle name="Note 5 11" xfId="885" xr:uid="{00000000-0005-0000-0000-00009F060000}"/>
    <cellStyle name="Note 5 12" xfId="969" xr:uid="{00000000-0005-0000-0000-0000A0060000}"/>
    <cellStyle name="Note 5 13" xfId="1047" xr:uid="{00000000-0005-0000-0000-0000A1060000}"/>
    <cellStyle name="Note 5 14" xfId="1128" xr:uid="{00000000-0005-0000-0000-0000A2060000}"/>
    <cellStyle name="Note 5 15" xfId="1202" xr:uid="{00000000-0005-0000-0000-0000A3060000}"/>
    <cellStyle name="Note 5 16" xfId="1280" xr:uid="{00000000-0005-0000-0000-0000A4060000}"/>
    <cellStyle name="Note 5 17" xfId="1361" xr:uid="{00000000-0005-0000-0000-0000A5060000}"/>
    <cellStyle name="Note 5 18" xfId="1439" xr:uid="{00000000-0005-0000-0000-0000A6060000}"/>
    <cellStyle name="Note 5 19" xfId="1520" xr:uid="{00000000-0005-0000-0000-0000A7060000}"/>
    <cellStyle name="Note 5 2" xfId="190" xr:uid="{00000000-0005-0000-0000-0000A8060000}"/>
    <cellStyle name="Note 5 20" xfId="1597" xr:uid="{00000000-0005-0000-0000-0000A9060000}"/>
    <cellStyle name="Note 5 21" xfId="1671" xr:uid="{00000000-0005-0000-0000-0000AA060000}"/>
    <cellStyle name="Note 5 22" xfId="1744" xr:uid="{00000000-0005-0000-0000-0000AB060000}"/>
    <cellStyle name="Note 5 23" xfId="1868" xr:uid="{00000000-0005-0000-0000-0000AC060000}"/>
    <cellStyle name="Note 5 24" xfId="2019" xr:uid="{00000000-0005-0000-0000-0000AD060000}"/>
    <cellStyle name="Note 5 25" xfId="1966" xr:uid="{00000000-0005-0000-0000-0000AE060000}"/>
    <cellStyle name="Note 5 26" xfId="1826" xr:uid="{00000000-0005-0000-0000-0000AF060000}"/>
    <cellStyle name="Note 5 27" xfId="2219" xr:uid="{00000000-0005-0000-0000-0000B0060000}"/>
    <cellStyle name="Note 5 28" xfId="2251" xr:uid="{00000000-0005-0000-0000-0000B1060000}"/>
    <cellStyle name="Note 5 29" xfId="2365" xr:uid="{00000000-0005-0000-0000-0000B2060000}"/>
    <cellStyle name="Note 5 3" xfId="168" xr:uid="{00000000-0005-0000-0000-0000B3060000}"/>
    <cellStyle name="Note 5 30" xfId="2351" xr:uid="{00000000-0005-0000-0000-0000B4060000}"/>
    <cellStyle name="Note 5 31" xfId="2417" xr:uid="{00000000-0005-0000-0000-0000B5060000}"/>
    <cellStyle name="Note 5 32" xfId="2497" xr:uid="{00000000-0005-0000-0000-0000B6060000}"/>
    <cellStyle name="Note 5 33" xfId="2577" xr:uid="{00000000-0005-0000-0000-0000B7060000}"/>
    <cellStyle name="Note 5 34" xfId="2264" xr:uid="{00000000-0005-0000-0000-0000B8060000}"/>
    <cellStyle name="Note 5 35" xfId="2706" xr:uid="{00000000-0005-0000-0000-0000B9060000}"/>
    <cellStyle name="Note 5 4" xfId="427" xr:uid="{00000000-0005-0000-0000-0000BA060000}"/>
    <cellStyle name="Note 5 5" xfId="507" xr:uid="{00000000-0005-0000-0000-0000BB060000}"/>
    <cellStyle name="Note 5 6" xfId="480" xr:uid="{00000000-0005-0000-0000-0000BC060000}"/>
    <cellStyle name="Note 5 7" xfId="519" xr:uid="{00000000-0005-0000-0000-0000BD060000}"/>
    <cellStyle name="Note 5 8" xfId="645" xr:uid="{00000000-0005-0000-0000-0000BE060000}"/>
    <cellStyle name="Note 5 9" xfId="726" xr:uid="{00000000-0005-0000-0000-0000BF060000}"/>
    <cellStyle name="Note 50" xfId="2688" xr:uid="{00000000-0005-0000-0000-0000C0060000}"/>
    <cellStyle name="Note 51" xfId="2557" xr:uid="{00000000-0005-0000-0000-0000C1060000}"/>
    <cellStyle name="Note 6" xfId="83" xr:uid="{00000000-0005-0000-0000-0000C2060000}"/>
    <cellStyle name="Note 6 10" xfId="828" xr:uid="{00000000-0005-0000-0000-0000C3060000}"/>
    <cellStyle name="Note 6 11" xfId="908" xr:uid="{00000000-0005-0000-0000-0000C4060000}"/>
    <cellStyle name="Note 6 12" xfId="992" xr:uid="{00000000-0005-0000-0000-0000C5060000}"/>
    <cellStyle name="Note 6 13" xfId="1070" xr:uid="{00000000-0005-0000-0000-0000C6060000}"/>
    <cellStyle name="Note 6 14" xfId="1149" xr:uid="{00000000-0005-0000-0000-0000C7060000}"/>
    <cellStyle name="Note 6 15" xfId="1224" xr:uid="{00000000-0005-0000-0000-0000C8060000}"/>
    <cellStyle name="Note 6 16" xfId="1303" xr:uid="{00000000-0005-0000-0000-0000C9060000}"/>
    <cellStyle name="Note 6 17" xfId="1384" xr:uid="{00000000-0005-0000-0000-0000CA060000}"/>
    <cellStyle name="Note 6 18" xfId="1462" xr:uid="{00000000-0005-0000-0000-0000CB060000}"/>
    <cellStyle name="Note 6 19" xfId="1541" xr:uid="{00000000-0005-0000-0000-0000CC060000}"/>
    <cellStyle name="Note 6 2" xfId="213" xr:uid="{00000000-0005-0000-0000-0000CD060000}"/>
    <cellStyle name="Note 6 20" xfId="1619" xr:uid="{00000000-0005-0000-0000-0000CE060000}"/>
    <cellStyle name="Note 6 21" xfId="1692" xr:uid="{00000000-0005-0000-0000-0000CF060000}"/>
    <cellStyle name="Note 6 22" xfId="1765" xr:uid="{00000000-0005-0000-0000-0000D0060000}"/>
    <cellStyle name="Note 6 23" xfId="1891" xr:uid="{00000000-0005-0000-0000-0000D1060000}"/>
    <cellStyle name="Note 6 24" xfId="1918" xr:uid="{00000000-0005-0000-0000-0000D2060000}"/>
    <cellStyle name="Note 6 25" xfId="2059" xr:uid="{00000000-0005-0000-0000-0000D3060000}"/>
    <cellStyle name="Note 6 26" xfId="2089" xr:uid="{00000000-0005-0000-0000-0000D4060000}"/>
    <cellStyle name="Note 6 27" xfId="1952" xr:uid="{00000000-0005-0000-0000-0000D5060000}"/>
    <cellStyle name="Note 6 28" xfId="2204" xr:uid="{00000000-0005-0000-0000-0000D6060000}"/>
    <cellStyle name="Note 6 29" xfId="2282" xr:uid="{00000000-0005-0000-0000-0000D7060000}"/>
    <cellStyle name="Note 6 3" xfId="142" xr:uid="{00000000-0005-0000-0000-0000D8060000}"/>
    <cellStyle name="Note 6 30" xfId="2150" xr:uid="{00000000-0005-0000-0000-0000D9060000}"/>
    <cellStyle name="Note 6 31" xfId="2439" xr:uid="{00000000-0005-0000-0000-0000DA060000}"/>
    <cellStyle name="Note 6 32" xfId="2519" xr:uid="{00000000-0005-0000-0000-0000DB060000}"/>
    <cellStyle name="Note 6 33" xfId="2600" xr:uid="{00000000-0005-0000-0000-0000DC060000}"/>
    <cellStyle name="Note 6 34" xfId="2671" xr:uid="{00000000-0005-0000-0000-0000DD060000}"/>
    <cellStyle name="Note 6 35" xfId="2727" xr:uid="{00000000-0005-0000-0000-0000DE060000}"/>
    <cellStyle name="Note 6 4" xfId="400" xr:uid="{00000000-0005-0000-0000-0000DF060000}"/>
    <cellStyle name="Note 6 5" xfId="444" xr:uid="{00000000-0005-0000-0000-0000E0060000}"/>
    <cellStyle name="Note 6 6" xfId="566" xr:uid="{00000000-0005-0000-0000-0000E1060000}"/>
    <cellStyle name="Note 6 7" xfId="573" xr:uid="{00000000-0005-0000-0000-0000E2060000}"/>
    <cellStyle name="Note 6 8" xfId="668" xr:uid="{00000000-0005-0000-0000-0000E3060000}"/>
    <cellStyle name="Note 6 9" xfId="748" xr:uid="{00000000-0005-0000-0000-0000E4060000}"/>
    <cellStyle name="Note 7" xfId="78" xr:uid="{00000000-0005-0000-0000-0000E5060000}"/>
    <cellStyle name="Note 7 10" xfId="823" xr:uid="{00000000-0005-0000-0000-0000E6060000}"/>
    <cellStyle name="Note 7 11" xfId="903" xr:uid="{00000000-0005-0000-0000-0000E7060000}"/>
    <cellStyle name="Note 7 12" xfId="987" xr:uid="{00000000-0005-0000-0000-0000E8060000}"/>
    <cellStyle name="Note 7 13" xfId="1065" xr:uid="{00000000-0005-0000-0000-0000E9060000}"/>
    <cellStyle name="Note 7 14" xfId="1144" xr:uid="{00000000-0005-0000-0000-0000EA060000}"/>
    <cellStyle name="Note 7 15" xfId="1219" xr:uid="{00000000-0005-0000-0000-0000EB060000}"/>
    <cellStyle name="Note 7 16" xfId="1298" xr:uid="{00000000-0005-0000-0000-0000EC060000}"/>
    <cellStyle name="Note 7 17" xfId="1379" xr:uid="{00000000-0005-0000-0000-0000ED060000}"/>
    <cellStyle name="Note 7 18" xfId="1457" xr:uid="{00000000-0005-0000-0000-0000EE060000}"/>
    <cellStyle name="Note 7 19" xfId="1536" xr:uid="{00000000-0005-0000-0000-0000EF060000}"/>
    <cellStyle name="Note 7 2" xfId="208" xr:uid="{00000000-0005-0000-0000-0000F0060000}"/>
    <cellStyle name="Note 7 20" xfId="1614" xr:uid="{00000000-0005-0000-0000-0000F1060000}"/>
    <cellStyle name="Note 7 21" xfId="1687" xr:uid="{00000000-0005-0000-0000-0000F2060000}"/>
    <cellStyle name="Note 7 22" xfId="1760" xr:uid="{00000000-0005-0000-0000-0000F3060000}"/>
    <cellStyle name="Note 7 23" xfId="1886" xr:uid="{00000000-0005-0000-0000-0000F4060000}"/>
    <cellStyle name="Note 7 24" xfId="1828" xr:uid="{00000000-0005-0000-0000-0000F5060000}"/>
    <cellStyle name="Note 7 25" xfId="2015" xr:uid="{00000000-0005-0000-0000-0000F6060000}"/>
    <cellStyle name="Note 7 26" xfId="2084" xr:uid="{00000000-0005-0000-0000-0000F7060000}"/>
    <cellStyle name="Note 7 27" xfId="2202" xr:uid="{00000000-0005-0000-0000-0000F8060000}"/>
    <cellStyle name="Note 7 28" xfId="2288" xr:uid="{00000000-0005-0000-0000-0000F9060000}"/>
    <cellStyle name="Note 7 29" xfId="2278" xr:uid="{00000000-0005-0000-0000-0000FA060000}"/>
    <cellStyle name="Note 7 3" xfId="299" xr:uid="{00000000-0005-0000-0000-0000FB060000}"/>
    <cellStyle name="Note 7 30" xfId="2364" xr:uid="{00000000-0005-0000-0000-0000FC060000}"/>
    <cellStyle name="Note 7 31" xfId="2434" xr:uid="{00000000-0005-0000-0000-0000FD060000}"/>
    <cellStyle name="Note 7 32" xfId="2514" xr:uid="{00000000-0005-0000-0000-0000FE060000}"/>
    <cellStyle name="Note 7 33" xfId="2595" xr:uid="{00000000-0005-0000-0000-0000FF060000}"/>
    <cellStyle name="Note 7 34" xfId="2290" xr:uid="{00000000-0005-0000-0000-000000070000}"/>
    <cellStyle name="Note 7 35" xfId="2722" xr:uid="{00000000-0005-0000-0000-000001070000}"/>
    <cellStyle name="Note 7 4" xfId="141" xr:uid="{00000000-0005-0000-0000-000002070000}"/>
    <cellStyle name="Note 7 5" xfId="469" xr:uid="{00000000-0005-0000-0000-000003070000}"/>
    <cellStyle name="Note 7 6" xfId="335" xr:uid="{00000000-0005-0000-0000-000004070000}"/>
    <cellStyle name="Note 7 7" xfId="494" xr:uid="{00000000-0005-0000-0000-000005070000}"/>
    <cellStyle name="Note 7 8" xfId="663" xr:uid="{00000000-0005-0000-0000-000006070000}"/>
    <cellStyle name="Note 7 9" xfId="743" xr:uid="{00000000-0005-0000-0000-000007070000}"/>
    <cellStyle name="Note 8" xfId="91" xr:uid="{00000000-0005-0000-0000-000008070000}"/>
    <cellStyle name="Note 8 10" xfId="836" xr:uid="{00000000-0005-0000-0000-000009070000}"/>
    <cellStyle name="Note 8 11" xfId="916" xr:uid="{00000000-0005-0000-0000-00000A070000}"/>
    <cellStyle name="Note 8 12" xfId="1000" xr:uid="{00000000-0005-0000-0000-00000B070000}"/>
    <cellStyle name="Note 8 13" xfId="1078" xr:uid="{00000000-0005-0000-0000-00000C070000}"/>
    <cellStyle name="Note 8 14" xfId="1157" xr:uid="{00000000-0005-0000-0000-00000D070000}"/>
    <cellStyle name="Note 8 15" xfId="1232" xr:uid="{00000000-0005-0000-0000-00000E070000}"/>
    <cellStyle name="Note 8 16" xfId="1310" xr:uid="{00000000-0005-0000-0000-00000F070000}"/>
    <cellStyle name="Note 8 17" xfId="1391" xr:uid="{00000000-0005-0000-0000-000010070000}"/>
    <cellStyle name="Note 8 18" xfId="1469" xr:uid="{00000000-0005-0000-0000-000011070000}"/>
    <cellStyle name="Note 8 19" xfId="1548" xr:uid="{00000000-0005-0000-0000-000012070000}"/>
    <cellStyle name="Note 8 2" xfId="221" xr:uid="{00000000-0005-0000-0000-000013070000}"/>
    <cellStyle name="Note 8 20" xfId="1626" xr:uid="{00000000-0005-0000-0000-000014070000}"/>
    <cellStyle name="Note 8 21" xfId="1698" xr:uid="{00000000-0005-0000-0000-000015070000}"/>
    <cellStyle name="Note 8 22" xfId="1771" xr:uid="{00000000-0005-0000-0000-000016070000}"/>
    <cellStyle name="Note 8 23" xfId="1899" xr:uid="{00000000-0005-0000-0000-000017070000}"/>
    <cellStyle name="Note 8 24" xfId="1984" xr:uid="{00000000-0005-0000-0000-000018070000}"/>
    <cellStyle name="Note 8 25" xfId="1945" xr:uid="{00000000-0005-0000-0000-000019070000}"/>
    <cellStyle name="Note 8 26" xfId="2097" xr:uid="{00000000-0005-0000-0000-00001A070000}"/>
    <cellStyle name="Note 8 27" xfId="2187" xr:uid="{00000000-0005-0000-0000-00001B070000}"/>
    <cellStyle name="Note 8 28" xfId="2256" xr:uid="{00000000-0005-0000-0000-00001C070000}"/>
    <cellStyle name="Note 8 29" xfId="2334" xr:uid="{00000000-0005-0000-0000-00001D070000}"/>
    <cellStyle name="Note 8 3" xfId="342" xr:uid="{00000000-0005-0000-0000-00001E070000}"/>
    <cellStyle name="Note 8 30" xfId="2250" xr:uid="{00000000-0005-0000-0000-00001F070000}"/>
    <cellStyle name="Note 8 31" xfId="2447" xr:uid="{00000000-0005-0000-0000-000020070000}"/>
    <cellStyle name="Note 8 32" xfId="2527" xr:uid="{00000000-0005-0000-0000-000021070000}"/>
    <cellStyle name="Note 8 33" xfId="2608" xr:uid="{00000000-0005-0000-0000-000022070000}"/>
    <cellStyle name="Note 8 34" xfId="2412" xr:uid="{00000000-0005-0000-0000-000023070000}"/>
    <cellStyle name="Note 8 35" xfId="2733" xr:uid="{00000000-0005-0000-0000-000024070000}"/>
    <cellStyle name="Note 8 4" xfId="401" xr:uid="{00000000-0005-0000-0000-000025070000}"/>
    <cellStyle name="Note 8 5" xfId="159" xr:uid="{00000000-0005-0000-0000-000026070000}"/>
    <cellStyle name="Note 8 6" xfId="538" xr:uid="{00000000-0005-0000-0000-000027070000}"/>
    <cellStyle name="Note 8 7" xfId="596" xr:uid="{00000000-0005-0000-0000-000028070000}"/>
    <cellStyle name="Note 8 8" xfId="676" xr:uid="{00000000-0005-0000-0000-000029070000}"/>
    <cellStyle name="Note 8 9" xfId="755" xr:uid="{00000000-0005-0000-0000-00002A070000}"/>
    <cellStyle name="Note 9" xfId="105" xr:uid="{00000000-0005-0000-0000-00002B070000}"/>
    <cellStyle name="Note 9 10" xfId="850" xr:uid="{00000000-0005-0000-0000-00002C070000}"/>
    <cellStyle name="Note 9 11" xfId="930" xr:uid="{00000000-0005-0000-0000-00002D070000}"/>
    <cellStyle name="Note 9 12" xfId="1014" xr:uid="{00000000-0005-0000-0000-00002E070000}"/>
    <cellStyle name="Note 9 13" xfId="1092" xr:uid="{00000000-0005-0000-0000-00002F070000}"/>
    <cellStyle name="Note 9 14" xfId="1171" xr:uid="{00000000-0005-0000-0000-000030070000}"/>
    <cellStyle name="Note 9 15" xfId="1246" xr:uid="{00000000-0005-0000-0000-000031070000}"/>
    <cellStyle name="Note 9 16" xfId="1324" xr:uid="{00000000-0005-0000-0000-000032070000}"/>
    <cellStyle name="Note 9 17" xfId="1405" xr:uid="{00000000-0005-0000-0000-000033070000}"/>
    <cellStyle name="Note 9 18" xfId="1483" xr:uid="{00000000-0005-0000-0000-000034070000}"/>
    <cellStyle name="Note 9 19" xfId="1562" xr:uid="{00000000-0005-0000-0000-000035070000}"/>
    <cellStyle name="Note 9 2" xfId="235" xr:uid="{00000000-0005-0000-0000-000036070000}"/>
    <cellStyle name="Note 9 20" xfId="1640" xr:uid="{00000000-0005-0000-0000-000037070000}"/>
    <cellStyle name="Note 9 21" xfId="1712" xr:uid="{00000000-0005-0000-0000-000038070000}"/>
    <cellStyle name="Note 9 22" xfId="1785" xr:uid="{00000000-0005-0000-0000-000039070000}"/>
    <cellStyle name="Note 9 23" xfId="1913" xr:uid="{00000000-0005-0000-0000-00003A070000}"/>
    <cellStyle name="Note 9 24" xfId="1860" xr:uid="{00000000-0005-0000-0000-00003B070000}"/>
    <cellStyle name="Note 9 25" xfId="2051" xr:uid="{00000000-0005-0000-0000-00003C070000}"/>
    <cellStyle name="Note 9 26" xfId="2111" xr:uid="{00000000-0005-0000-0000-00003D070000}"/>
    <cellStyle name="Note 9 27" xfId="1987" xr:uid="{00000000-0005-0000-0000-00003E070000}"/>
    <cellStyle name="Note 9 28" xfId="2053" xr:uid="{00000000-0005-0000-0000-00003F070000}"/>
    <cellStyle name="Note 9 29" xfId="2350" xr:uid="{00000000-0005-0000-0000-000040070000}"/>
    <cellStyle name="Note 9 3" xfId="150" xr:uid="{00000000-0005-0000-0000-000041070000}"/>
    <cellStyle name="Note 9 30" xfId="2339" xr:uid="{00000000-0005-0000-0000-000042070000}"/>
    <cellStyle name="Note 9 31" xfId="2461" xr:uid="{00000000-0005-0000-0000-000043070000}"/>
    <cellStyle name="Note 9 32" xfId="2541" xr:uid="{00000000-0005-0000-0000-000044070000}"/>
    <cellStyle name="Note 9 33" xfId="2622" xr:uid="{00000000-0005-0000-0000-000045070000}"/>
    <cellStyle name="Note 9 34" xfId="2667" xr:uid="{00000000-0005-0000-0000-000046070000}"/>
    <cellStyle name="Note 9 35" xfId="2747" xr:uid="{00000000-0005-0000-0000-000047070000}"/>
    <cellStyle name="Note 9 4" xfId="411" xr:uid="{00000000-0005-0000-0000-000048070000}"/>
    <cellStyle name="Note 9 5" xfId="450" xr:uid="{00000000-0005-0000-0000-000049070000}"/>
    <cellStyle name="Note 9 6" xfId="562" xr:uid="{00000000-0005-0000-0000-00004A070000}"/>
    <cellStyle name="Note 9 7" xfId="610" xr:uid="{00000000-0005-0000-0000-00004B070000}"/>
    <cellStyle name="Note 9 8" xfId="690" xr:uid="{00000000-0005-0000-0000-00004C070000}"/>
    <cellStyle name="Note 9 9" xfId="769" xr:uid="{00000000-0005-0000-0000-00004D070000}"/>
    <cellStyle name="Output 10" xfId="109" xr:uid="{00000000-0005-0000-0000-00004E070000}"/>
    <cellStyle name="Output 10 10" xfId="934" xr:uid="{00000000-0005-0000-0000-00004F070000}"/>
    <cellStyle name="Output 10 11" xfId="1018" xr:uid="{00000000-0005-0000-0000-000050070000}"/>
    <cellStyle name="Output 10 12" xfId="1096" xr:uid="{00000000-0005-0000-0000-000051070000}"/>
    <cellStyle name="Output 10 13" xfId="1175" xr:uid="{00000000-0005-0000-0000-000052070000}"/>
    <cellStyle name="Output 10 14" xfId="1250" xr:uid="{00000000-0005-0000-0000-000053070000}"/>
    <cellStyle name="Output 10 15" xfId="1328" xr:uid="{00000000-0005-0000-0000-000054070000}"/>
    <cellStyle name="Output 10 16" xfId="1409" xr:uid="{00000000-0005-0000-0000-000055070000}"/>
    <cellStyle name="Output 10 17" xfId="1487" xr:uid="{00000000-0005-0000-0000-000056070000}"/>
    <cellStyle name="Output 10 18" xfId="1566" xr:uid="{00000000-0005-0000-0000-000057070000}"/>
    <cellStyle name="Output 10 19" xfId="1644" xr:uid="{00000000-0005-0000-0000-000058070000}"/>
    <cellStyle name="Output 10 2" xfId="239" xr:uid="{00000000-0005-0000-0000-000059070000}"/>
    <cellStyle name="Output 10 20" xfId="1716" xr:uid="{00000000-0005-0000-0000-00005A070000}"/>
    <cellStyle name="Output 10 21" xfId="1789" xr:uid="{00000000-0005-0000-0000-00005B070000}"/>
    <cellStyle name="Output 10 22" xfId="1917" xr:uid="{00000000-0005-0000-0000-00005C070000}"/>
    <cellStyle name="Output 10 23" xfId="1983" xr:uid="{00000000-0005-0000-0000-00005D070000}"/>
    <cellStyle name="Output 10 24" xfId="2115" xr:uid="{00000000-0005-0000-0000-00005E070000}"/>
    <cellStyle name="Output 10 25" xfId="2211" xr:uid="{00000000-0005-0000-0000-00005F070000}"/>
    <cellStyle name="Output 10 26" xfId="2195" xr:uid="{00000000-0005-0000-0000-000060070000}"/>
    <cellStyle name="Output 10 27" xfId="2385" xr:uid="{00000000-0005-0000-0000-000061070000}"/>
    <cellStyle name="Output 10 28" xfId="2465" xr:uid="{00000000-0005-0000-0000-000062070000}"/>
    <cellStyle name="Output 10 29" xfId="2545" xr:uid="{00000000-0005-0000-0000-000063070000}"/>
    <cellStyle name="Output 10 3" xfId="3" xr:uid="{00000000-0005-0000-0000-000064070000}"/>
    <cellStyle name="Output 10 30" xfId="2626" xr:uid="{00000000-0005-0000-0000-000065070000}"/>
    <cellStyle name="Output 10 31" xfId="2569" xr:uid="{00000000-0005-0000-0000-000066070000}"/>
    <cellStyle name="Output 10 32" xfId="2751" xr:uid="{00000000-0005-0000-0000-000067070000}"/>
    <cellStyle name="Output 10 4" xfId="216" xr:uid="{00000000-0005-0000-0000-000068070000}"/>
    <cellStyle name="Output 10 5" xfId="495" xr:uid="{00000000-0005-0000-0000-000069070000}"/>
    <cellStyle name="Output 10 6" xfId="614" xr:uid="{00000000-0005-0000-0000-00006A070000}"/>
    <cellStyle name="Output 10 7" xfId="694" xr:uid="{00000000-0005-0000-0000-00006B070000}"/>
    <cellStyle name="Output 10 8" xfId="773" xr:uid="{00000000-0005-0000-0000-00006C070000}"/>
    <cellStyle name="Output 10 9" xfId="854" xr:uid="{00000000-0005-0000-0000-00006D070000}"/>
    <cellStyle name="Output 11" xfId="120" xr:uid="{00000000-0005-0000-0000-00006E070000}"/>
    <cellStyle name="Output 11 10" xfId="945" xr:uid="{00000000-0005-0000-0000-00006F070000}"/>
    <cellStyle name="Output 11 11" xfId="1028" xr:uid="{00000000-0005-0000-0000-000070070000}"/>
    <cellStyle name="Output 11 12" xfId="1107" xr:uid="{00000000-0005-0000-0000-000071070000}"/>
    <cellStyle name="Output 11 13" xfId="1184" xr:uid="{00000000-0005-0000-0000-000072070000}"/>
    <cellStyle name="Output 11 14" xfId="1260" xr:uid="{00000000-0005-0000-0000-000073070000}"/>
    <cellStyle name="Output 11 15" xfId="1338" xr:uid="{00000000-0005-0000-0000-000074070000}"/>
    <cellStyle name="Output 11 16" xfId="1419" xr:uid="{00000000-0005-0000-0000-000075070000}"/>
    <cellStyle name="Output 11 17" xfId="1497" xr:uid="{00000000-0005-0000-0000-000076070000}"/>
    <cellStyle name="Output 11 18" xfId="1576" xr:uid="{00000000-0005-0000-0000-000077070000}"/>
    <cellStyle name="Output 11 19" xfId="1653" xr:uid="{00000000-0005-0000-0000-000078070000}"/>
    <cellStyle name="Output 11 2" xfId="250" xr:uid="{00000000-0005-0000-0000-000079070000}"/>
    <cellStyle name="Output 11 20" xfId="1725" xr:uid="{00000000-0005-0000-0000-00007A070000}"/>
    <cellStyle name="Output 11 21" xfId="1798" xr:uid="{00000000-0005-0000-0000-00007B070000}"/>
    <cellStyle name="Output 11 22" xfId="1928" xr:uid="{00000000-0005-0000-0000-00007C070000}"/>
    <cellStyle name="Output 11 23" xfId="1943" xr:uid="{00000000-0005-0000-0000-00007D070000}"/>
    <cellStyle name="Output 11 24" xfId="2124" xr:uid="{00000000-0005-0000-0000-00007E070000}"/>
    <cellStyle name="Output 11 25" xfId="2180" xr:uid="{00000000-0005-0000-0000-00007F070000}"/>
    <cellStyle name="Output 11 26" xfId="2224" xr:uid="{00000000-0005-0000-0000-000080070000}"/>
    <cellStyle name="Output 11 27" xfId="2395" xr:uid="{00000000-0005-0000-0000-000081070000}"/>
    <cellStyle name="Output 11 28" xfId="2476" xr:uid="{00000000-0005-0000-0000-000082070000}"/>
    <cellStyle name="Output 11 29" xfId="2554" xr:uid="{00000000-0005-0000-0000-000083070000}"/>
    <cellStyle name="Output 11 3" xfId="165" xr:uid="{00000000-0005-0000-0000-000084070000}"/>
    <cellStyle name="Output 11 30" xfId="2637" xr:uid="{00000000-0005-0000-0000-000085070000}"/>
    <cellStyle name="Output 11 31" xfId="2312" xr:uid="{00000000-0005-0000-0000-000086070000}"/>
    <cellStyle name="Output 11 32" xfId="2760" xr:uid="{00000000-0005-0000-0000-000087070000}"/>
    <cellStyle name="Output 11 4" xfId="353" xr:uid="{00000000-0005-0000-0000-000088070000}"/>
    <cellStyle name="Output 11 5" xfId="301" xr:uid="{00000000-0005-0000-0000-000089070000}"/>
    <cellStyle name="Output 11 6" xfId="625" xr:uid="{00000000-0005-0000-0000-00008A070000}"/>
    <cellStyle name="Output 11 7" xfId="705" xr:uid="{00000000-0005-0000-0000-00008B070000}"/>
    <cellStyle name="Output 11 8" xfId="784" xr:uid="{00000000-0005-0000-0000-00008C070000}"/>
    <cellStyle name="Output 11 9" xfId="865" xr:uid="{00000000-0005-0000-0000-00008D070000}"/>
    <cellStyle name="Output 12" xfId="115" xr:uid="{00000000-0005-0000-0000-00008E070000}"/>
    <cellStyle name="Output 12 10" xfId="940" xr:uid="{00000000-0005-0000-0000-00008F070000}"/>
    <cellStyle name="Output 12 11" xfId="1023" xr:uid="{00000000-0005-0000-0000-000090070000}"/>
    <cellStyle name="Output 12 12" xfId="1102" xr:uid="{00000000-0005-0000-0000-000091070000}"/>
    <cellStyle name="Output 12 13" xfId="1179" xr:uid="{00000000-0005-0000-0000-000092070000}"/>
    <cellStyle name="Output 12 14" xfId="1255" xr:uid="{00000000-0005-0000-0000-000093070000}"/>
    <cellStyle name="Output 12 15" xfId="1333" xr:uid="{00000000-0005-0000-0000-000094070000}"/>
    <cellStyle name="Output 12 16" xfId="1414" xr:uid="{00000000-0005-0000-0000-000095070000}"/>
    <cellStyle name="Output 12 17" xfId="1492" xr:uid="{00000000-0005-0000-0000-000096070000}"/>
    <cellStyle name="Output 12 18" xfId="1571" xr:uid="{00000000-0005-0000-0000-000097070000}"/>
    <cellStyle name="Output 12 19" xfId="1648" xr:uid="{00000000-0005-0000-0000-000098070000}"/>
    <cellStyle name="Output 12 2" xfId="245" xr:uid="{00000000-0005-0000-0000-000099070000}"/>
    <cellStyle name="Output 12 20" xfId="1720" xr:uid="{00000000-0005-0000-0000-00009A070000}"/>
    <cellStyle name="Output 12 21" xfId="1793" xr:uid="{00000000-0005-0000-0000-00009B070000}"/>
    <cellStyle name="Output 12 22" xfId="1923" xr:uid="{00000000-0005-0000-0000-00009C070000}"/>
    <cellStyle name="Output 12 23" xfId="1969" xr:uid="{00000000-0005-0000-0000-00009D070000}"/>
    <cellStyle name="Output 12 24" xfId="2119" xr:uid="{00000000-0005-0000-0000-00009E070000}"/>
    <cellStyle name="Output 12 25" xfId="2161" xr:uid="{00000000-0005-0000-0000-00009F070000}"/>
    <cellStyle name="Output 12 26" xfId="2226" xr:uid="{00000000-0005-0000-0000-0000A0070000}"/>
    <cellStyle name="Output 12 27" xfId="2390" xr:uid="{00000000-0005-0000-0000-0000A1070000}"/>
    <cellStyle name="Output 12 28" xfId="2471" xr:uid="{00000000-0005-0000-0000-0000A2070000}"/>
    <cellStyle name="Output 12 29" xfId="2549" xr:uid="{00000000-0005-0000-0000-0000A3070000}"/>
    <cellStyle name="Output 12 3" xfId="287" xr:uid="{00000000-0005-0000-0000-0000A4070000}"/>
    <cellStyle name="Output 12 30" xfId="2632" xr:uid="{00000000-0005-0000-0000-0000A5070000}"/>
    <cellStyle name="Output 12 31" xfId="2261" xr:uid="{00000000-0005-0000-0000-0000A6070000}"/>
    <cellStyle name="Output 12 32" xfId="2755" xr:uid="{00000000-0005-0000-0000-0000A7070000}"/>
    <cellStyle name="Output 12 4" xfId="399" xr:uid="{00000000-0005-0000-0000-0000A8070000}"/>
    <cellStyle name="Output 12 5" xfId="379" xr:uid="{00000000-0005-0000-0000-0000A9070000}"/>
    <cellStyle name="Output 12 6" xfId="620" xr:uid="{00000000-0005-0000-0000-0000AA070000}"/>
    <cellStyle name="Output 12 7" xfId="700" xr:uid="{00000000-0005-0000-0000-0000AB070000}"/>
    <cellStyle name="Output 12 8" xfId="779" xr:uid="{00000000-0005-0000-0000-0000AC070000}"/>
    <cellStyle name="Output 12 9" xfId="860" xr:uid="{00000000-0005-0000-0000-0000AD070000}"/>
    <cellStyle name="Output 13" xfId="132" xr:uid="{00000000-0005-0000-0000-0000AE070000}"/>
    <cellStyle name="Output 13 10" xfId="956" xr:uid="{00000000-0005-0000-0000-0000AF070000}"/>
    <cellStyle name="Output 13 11" xfId="1039" xr:uid="{00000000-0005-0000-0000-0000B0070000}"/>
    <cellStyle name="Output 13 12" xfId="1118" xr:uid="{00000000-0005-0000-0000-0000B1070000}"/>
    <cellStyle name="Output 13 13" xfId="1195" xr:uid="{00000000-0005-0000-0000-0000B2070000}"/>
    <cellStyle name="Output 13 14" xfId="1271" xr:uid="{00000000-0005-0000-0000-0000B3070000}"/>
    <cellStyle name="Output 13 15" xfId="1349" xr:uid="{00000000-0005-0000-0000-0000B4070000}"/>
    <cellStyle name="Output 13 16" xfId="1430" xr:uid="{00000000-0005-0000-0000-0000B5070000}"/>
    <cellStyle name="Output 13 17" xfId="1508" xr:uid="{00000000-0005-0000-0000-0000B6070000}"/>
    <cellStyle name="Output 13 18" xfId="1587" xr:uid="{00000000-0005-0000-0000-0000B7070000}"/>
    <cellStyle name="Output 13 19" xfId="1665" xr:uid="{00000000-0005-0000-0000-0000B8070000}"/>
    <cellStyle name="Output 13 2" xfId="262" xr:uid="{00000000-0005-0000-0000-0000B9070000}"/>
    <cellStyle name="Output 13 20" xfId="1735" xr:uid="{00000000-0005-0000-0000-0000BA070000}"/>
    <cellStyle name="Output 13 21" xfId="1808" xr:uid="{00000000-0005-0000-0000-0000BB070000}"/>
    <cellStyle name="Output 13 22" xfId="1940" xr:uid="{00000000-0005-0000-0000-0000BC070000}"/>
    <cellStyle name="Output 13 23" xfId="1856" xr:uid="{00000000-0005-0000-0000-0000BD070000}"/>
    <cellStyle name="Output 13 24" xfId="2136" xr:uid="{00000000-0005-0000-0000-0000BE070000}"/>
    <cellStyle name="Output 13 25" xfId="2185" xr:uid="{00000000-0005-0000-0000-0000BF070000}"/>
    <cellStyle name="Output 13 26" xfId="2302" xr:uid="{00000000-0005-0000-0000-0000C0070000}"/>
    <cellStyle name="Output 13 27" xfId="2407" xr:uid="{00000000-0005-0000-0000-0000C1070000}"/>
    <cellStyle name="Output 13 28" xfId="2488" xr:uid="{00000000-0005-0000-0000-0000C2070000}"/>
    <cellStyle name="Output 13 29" xfId="2565" xr:uid="{00000000-0005-0000-0000-0000C3070000}"/>
    <cellStyle name="Output 13 3" xfId="304" xr:uid="{00000000-0005-0000-0000-0000C4070000}"/>
    <cellStyle name="Output 13 30" xfId="2649" xr:uid="{00000000-0005-0000-0000-0000C5070000}"/>
    <cellStyle name="Output 13 31" xfId="2585" xr:uid="{00000000-0005-0000-0000-0000C6070000}"/>
    <cellStyle name="Output 13 32" xfId="2770" xr:uid="{00000000-0005-0000-0000-0000C7070000}"/>
    <cellStyle name="Output 13 4" xfId="406" xr:uid="{00000000-0005-0000-0000-0000C8070000}"/>
    <cellStyle name="Output 13 5" xfId="318" xr:uid="{00000000-0005-0000-0000-0000C9070000}"/>
    <cellStyle name="Output 13 6" xfId="636" xr:uid="{00000000-0005-0000-0000-0000CA070000}"/>
    <cellStyle name="Output 13 7" xfId="717" xr:uid="{00000000-0005-0000-0000-0000CB070000}"/>
    <cellStyle name="Output 13 8" xfId="796" xr:uid="{00000000-0005-0000-0000-0000CC070000}"/>
    <cellStyle name="Output 13 9" xfId="877" xr:uid="{00000000-0005-0000-0000-0000CD070000}"/>
    <cellStyle name="Output 14" xfId="130" xr:uid="{00000000-0005-0000-0000-0000CE070000}"/>
    <cellStyle name="Output 14 10" xfId="954" xr:uid="{00000000-0005-0000-0000-0000CF070000}"/>
    <cellStyle name="Output 14 11" xfId="1037" xr:uid="{00000000-0005-0000-0000-0000D0070000}"/>
    <cellStyle name="Output 14 12" xfId="1116" xr:uid="{00000000-0005-0000-0000-0000D1070000}"/>
    <cellStyle name="Output 14 13" xfId="1193" xr:uid="{00000000-0005-0000-0000-0000D2070000}"/>
    <cellStyle name="Output 14 14" xfId="1269" xr:uid="{00000000-0005-0000-0000-0000D3070000}"/>
    <cellStyle name="Output 14 15" xfId="1347" xr:uid="{00000000-0005-0000-0000-0000D4070000}"/>
    <cellStyle name="Output 14 16" xfId="1428" xr:uid="{00000000-0005-0000-0000-0000D5070000}"/>
    <cellStyle name="Output 14 17" xfId="1506" xr:uid="{00000000-0005-0000-0000-0000D6070000}"/>
    <cellStyle name="Output 14 18" xfId="1585" xr:uid="{00000000-0005-0000-0000-0000D7070000}"/>
    <cellStyle name="Output 14 19" xfId="1663" xr:uid="{00000000-0005-0000-0000-0000D8070000}"/>
    <cellStyle name="Output 14 2" xfId="260" xr:uid="{00000000-0005-0000-0000-0000D9070000}"/>
    <cellStyle name="Output 14 20" xfId="1733" xr:uid="{00000000-0005-0000-0000-0000DA070000}"/>
    <cellStyle name="Output 14 21" xfId="1806" xr:uid="{00000000-0005-0000-0000-0000DB070000}"/>
    <cellStyle name="Output 14 22" xfId="1938" xr:uid="{00000000-0005-0000-0000-0000DC070000}"/>
    <cellStyle name="Output 14 23" xfId="1816" xr:uid="{00000000-0005-0000-0000-0000DD070000}"/>
    <cellStyle name="Output 14 24" xfId="2134" xr:uid="{00000000-0005-0000-0000-0000DE070000}"/>
    <cellStyle name="Output 14 25" xfId="2172" xr:uid="{00000000-0005-0000-0000-0000DF070000}"/>
    <cellStyle name="Output 14 26" xfId="2300" xr:uid="{00000000-0005-0000-0000-0000E0070000}"/>
    <cellStyle name="Output 14 27" xfId="2405" xr:uid="{00000000-0005-0000-0000-0000E1070000}"/>
    <cellStyle name="Output 14 28" xfId="2486" xr:uid="{00000000-0005-0000-0000-0000E2070000}"/>
    <cellStyle name="Output 14 29" xfId="2563" xr:uid="{00000000-0005-0000-0000-0000E3070000}"/>
    <cellStyle name="Output 14 3" xfId="286" xr:uid="{00000000-0005-0000-0000-0000E4070000}"/>
    <cellStyle name="Output 14 30" xfId="2647" xr:uid="{00000000-0005-0000-0000-0000E5070000}"/>
    <cellStyle name="Output 14 31" xfId="2641" xr:uid="{00000000-0005-0000-0000-0000E6070000}"/>
    <cellStyle name="Output 14 32" xfId="2768" xr:uid="{00000000-0005-0000-0000-0000E7070000}"/>
    <cellStyle name="Output 14 4" xfId="390" xr:uid="{00000000-0005-0000-0000-0000E8070000}"/>
    <cellStyle name="Output 14 5" xfId="322" xr:uid="{00000000-0005-0000-0000-0000E9070000}"/>
    <cellStyle name="Output 14 6" xfId="634" xr:uid="{00000000-0005-0000-0000-0000EA070000}"/>
    <cellStyle name="Output 14 7" xfId="715" xr:uid="{00000000-0005-0000-0000-0000EB070000}"/>
    <cellStyle name="Output 14 8" xfId="794" xr:uid="{00000000-0005-0000-0000-0000EC070000}"/>
    <cellStyle name="Output 14 9" xfId="875" xr:uid="{00000000-0005-0000-0000-0000ED070000}"/>
    <cellStyle name="Output 15" xfId="44" xr:uid="{00000000-0005-0000-0000-0000EE070000}"/>
    <cellStyle name="Output 16" xfId="176" xr:uid="{00000000-0005-0000-0000-0000EF070000}"/>
    <cellStyle name="Output 17" xfId="341" xr:uid="{00000000-0005-0000-0000-0000F0070000}"/>
    <cellStyle name="Output 18" xfId="350" xr:uid="{00000000-0005-0000-0000-0000F1070000}"/>
    <cellStyle name="Output 19" xfId="439" xr:uid="{00000000-0005-0000-0000-0000F2070000}"/>
    <cellStyle name="Output 2" xfId="54" xr:uid="{00000000-0005-0000-0000-0000F3070000}"/>
    <cellStyle name="Output 2 10" xfId="774" xr:uid="{00000000-0005-0000-0000-0000F4070000}"/>
    <cellStyle name="Output 2 11" xfId="963" xr:uid="{00000000-0005-0000-0000-0000F5070000}"/>
    <cellStyle name="Output 2 12" xfId="937" xr:uid="{00000000-0005-0000-0000-0000F6070000}"/>
    <cellStyle name="Output 2 13" xfId="1042" xr:uid="{00000000-0005-0000-0000-0000F7070000}"/>
    <cellStyle name="Output 2 14" xfId="1097" xr:uid="{00000000-0005-0000-0000-0000F8070000}"/>
    <cellStyle name="Output 2 15" xfId="1198" xr:uid="{00000000-0005-0000-0000-0000F9070000}"/>
    <cellStyle name="Output 2 16" xfId="1355" xr:uid="{00000000-0005-0000-0000-0000FA070000}"/>
    <cellStyle name="Output 2 17" xfId="1341" xr:uid="{00000000-0005-0000-0000-0000FB070000}"/>
    <cellStyle name="Output 2 18" xfId="1514" xr:uid="{00000000-0005-0000-0000-0000FC070000}"/>
    <cellStyle name="Output 2 19" xfId="1500" xr:uid="{00000000-0005-0000-0000-0000FD070000}"/>
    <cellStyle name="Output 2 2" xfId="184" xr:uid="{00000000-0005-0000-0000-0000FE070000}"/>
    <cellStyle name="Output 2 20" xfId="1567" xr:uid="{00000000-0005-0000-0000-0000FF070000}"/>
    <cellStyle name="Output 2 21" xfId="1099" xr:uid="{00000000-0005-0000-0000-000000080000}"/>
    <cellStyle name="Output 2 22" xfId="1862" xr:uid="{00000000-0005-0000-0000-000001080000}"/>
    <cellStyle name="Output 2 23" xfId="2014" xr:uid="{00000000-0005-0000-0000-000002080000}"/>
    <cellStyle name="Output 2 24" xfId="2058" xr:uid="{00000000-0005-0000-0000-000003080000}"/>
    <cellStyle name="Output 2 25" xfId="2221" xr:uid="{00000000-0005-0000-0000-000004080000}"/>
    <cellStyle name="Output 2 26" xfId="2269" xr:uid="{00000000-0005-0000-0000-000005080000}"/>
    <cellStyle name="Output 2 27" xfId="2325" xr:uid="{00000000-0005-0000-0000-000006080000}"/>
    <cellStyle name="Output 2 28" xfId="2333" xr:uid="{00000000-0005-0000-0000-000007080000}"/>
    <cellStyle name="Output 2 29" xfId="2410" xr:uid="{00000000-0005-0000-0000-000008080000}"/>
    <cellStyle name="Output 2 3" xfId="351" xr:uid="{00000000-0005-0000-0000-000009080000}"/>
    <cellStyle name="Output 2 30" xfId="2571" xr:uid="{00000000-0005-0000-0000-00000A080000}"/>
    <cellStyle name="Output 2 31" xfId="2701" xr:uid="{00000000-0005-0000-0000-00000B080000}"/>
    <cellStyle name="Output 2 32" xfId="2657" xr:uid="{00000000-0005-0000-0000-00000C080000}"/>
    <cellStyle name="Output 2 4" xfId="349" xr:uid="{00000000-0005-0000-0000-00000D080000}"/>
    <cellStyle name="Output 2 5" xfId="485" xr:uid="{00000000-0005-0000-0000-00000E080000}"/>
    <cellStyle name="Output 2 6" xfId="459" xr:uid="{00000000-0005-0000-0000-00000F080000}"/>
    <cellStyle name="Output 2 7" xfId="523" xr:uid="{00000000-0005-0000-0000-000010080000}"/>
    <cellStyle name="Output 2 8" xfId="642" xr:uid="{00000000-0005-0000-0000-000011080000}"/>
    <cellStyle name="Output 2 9" xfId="671" xr:uid="{00000000-0005-0000-0000-000012080000}"/>
    <cellStyle name="Output 20" xfId="514" xr:uid="{00000000-0005-0000-0000-000013080000}"/>
    <cellStyle name="Output 21" xfId="452" xr:uid="{00000000-0005-0000-0000-000014080000}"/>
    <cellStyle name="Output 22" xfId="572" xr:uid="{00000000-0005-0000-0000-000015080000}"/>
    <cellStyle name="Output 23" xfId="578" xr:uid="{00000000-0005-0000-0000-000016080000}"/>
    <cellStyle name="Output 24" xfId="461" xr:uid="{00000000-0005-0000-0000-000017080000}"/>
    <cellStyle name="Output 25" xfId="592" xr:uid="{00000000-0005-0000-0000-000018080000}"/>
    <cellStyle name="Output 26" xfId="882" xr:uid="{00000000-0005-0000-0000-000019080000}"/>
    <cellStyle name="Output 27" xfId="585" xr:uid="{00000000-0005-0000-0000-00001A080000}"/>
    <cellStyle name="Output 28" xfId="475" xr:uid="{00000000-0005-0000-0000-00001B080000}"/>
    <cellStyle name="Output 29" xfId="501" xr:uid="{00000000-0005-0000-0000-00001C080000}"/>
    <cellStyle name="Output 3" xfId="72" xr:uid="{00000000-0005-0000-0000-00001D080000}"/>
    <cellStyle name="Output 3 10" xfId="897" xr:uid="{00000000-0005-0000-0000-00001E080000}"/>
    <cellStyle name="Output 3 11" xfId="981" xr:uid="{00000000-0005-0000-0000-00001F080000}"/>
    <cellStyle name="Output 3 12" xfId="1059" xr:uid="{00000000-0005-0000-0000-000020080000}"/>
    <cellStyle name="Output 3 13" xfId="1138" xr:uid="{00000000-0005-0000-0000-000021080000}"/>
    <cellStyle name="Output 3 14" xfId="1213" xr:uid="{00000000-0005-0000-0000-000022080000}"/>
    <cellStyle name="Output 3 15" xfId="1292" xr:uid="{00000000-0005-0000-0000-000023080000}"/>
    <cellStyle name="Output 3 16" xfId="1373" xr:uid="{00000000-0005-0000-0000-000024080000}"/>
    <cellStyle name="Output 3 17" xfId="1451" xr:uid="{00000000-0005-0000-0000-000025080000}"/>
    <cellStyle name="Output 3 18" xfId="1530" xr:uid="{00000000-0005-0000-0000-000026080000}"/>
    <cellStyle name="Output 3 19" xfId="1608" xr:uid="{00000000-0005-0000-0000-000027080000}"/>
    <cellStyle name="Output 3 2" xfId="202" xr:uid="{00000000-0005-0000-0000-000028080000}"/>
    <cellStyle name="Output 3 20" xfId="1681" xr:uid="{00000000-0005-0000-0000-000029080000}"/>
    <cellStyle name="Output 3 21" xfId="1754" xr:uid="{00000000-0005-0000-0000-00002A080000}"/>
    <cellStyle name="Output 3 22" xfId="1880" xr:uid="{00000000-0005-0000-0000-00002B080000}"/>
    <cellStyle name="Output 3 23" xfId="1843" xr:uid="{00000000-0005-0000-0000-00002C080000}"/>
    <cellStyle name="Output 3 24" xfId="2078" xr:uid="{00000000-0005-0000-0000-00002D080000}"/>
    <cellStyle name="Output 3 25" xfId="2032" xr:uid="{00000000-0005-0000-0000-00002E080000}"/>
    <cellStyle name="Output 3 26" xfId="2241" xr:uid="{00000000-0005-0000-0000-00002F080000}"/>
    <cellStyle name="Output 3 27" xfId="2254" xr:uid="{00000000-0005-0000-0000-000030080000}"/>
    <cellStyle name="Output 3 28" xfId="2428" xr:uid="{00000000-0005-0000-0000-000031080000}"/>
    <cellStyle name="Output 3 29" xfId="2508" xr:uid="{00000000-0005-0000-0000-000032080000}"/>
    <cellStyle name="Output 3 3" xfId="348" xr:uid="{00000000-0005-0000-0000-000033080000}"/>
    <cellStyle name="Output 3 30" xfId="2589" xr:uid="{00000000-0005-0000-0000-000034080000}"/>
    <cellStyle name="Output 3 31" xfId="2386" xr:uid="{00000000-0005-0000-0000-000035080000}"/>
    <cellStyle name="Output 3 32" xfId="2716" xr:uid="{00000000-0005-0000-0000-000036080000}"/>
    <cellStyle name="Output 3 4" xfId="365" xr:uid="{00000000-0005-0000-0000-000037080000}"/>
    <cellStyle name="Output 3 5" xfId="265" xr:uid="{00000000-0005-0000-0000-000038080000}"/>
    <cellStyle name="Output 3 6" xfId="554" xr:uid="{00000000-0005-0000-0000-000039080000}"/>
    <cellStyle name="Output 3 7" xfId="657" xr:uid="{00000000-0005-0000-0000-00003A080000}"/>
    <cellStyle name="Output 3 8" xfId="737" xr:uid="{00000000-0005-0000-0000-00003B080000}"/>
    <cellStyle name="Output 3 9" xfId="817" xr:uid="{00000000-0005-0000-0000-00003C080000}"/>
    <cellStyle name="Output 30" xfId="1019" xr:uid="{00000000-0005-0000-0000-00003D080000}"/>
    <cellStyle name="Output 31" xfId="1263" xr:uid="{00000000-0005-0000-0000-00003E080000}"/>
    <cellStyle name="Output 32" xfId="697" xr:uid="{00000000-0005-0000-0000-00003F080000}"/>
    <cellStyle name="Output 33" xfId="1422" xr:uid="{00000000-0005-0000-0000-000040080000}"/>
    <cellStyle name="Output 34" xfId="557" xr:uid="{00000000-0005-0000-0000-000041080000}"/>
    <cellStyle name="Output 35" xfId="1370" xr:uid="{00000000-0005-0000-0000-000042080000}"/>
    <cellStyle name="Output 36" xfId="1623" xr:uid="{00000000-0005-0000-0000-000043080000}"/>
    <cellStyle name="Output 37" xfId="1852" xr:uid="{00000000-0005-0000-0000-000044080000}"/>
    <cellStyle name="Output 38" xfId="1959" xr:uid="{00000000-0005-0000-0000-000045080000}"/>
    <cellStyle name="Output 39" xfId="1953" xr:uid="{00000000-0005-0000-0000-000046080000}"/>
    <cellStyle name="Output 4" xfId="61" xr:uid="{00000000-0005-0000-0000-000047080000}"/>
    <cellStyle name="Output 4 10" xfId="886" xr:uid="{00000000-0005-0000-0000-000048080000}"/>
    <cellStyle name="Output 4 11" xfId="970" xr:uid="{00000000-0005-0000-0000-000049080000}"/>
    <cellStyle name="Output 4 12" xfId="1048" xr:uid="{00000000-0005-0000-0000-00004A080000}"/>
    <cellStyle name="Output 4 13" xfId="1129" xr:uid="{00000000-0005-0000-0000-00004B080000}"/>
    <cellStyle name="Output 4 14" xfId="1203" xr:uid="{00000000-0005-0000-0000-00004C080000}"/>
    <cellStyle name="Output 4 15" xfId="1281" xr:uid="{00000000-0005-0000-0000-00004D080000}"/>
    <cellStyle name="Output 4 16" xfId="1362" xr:uid="{00000000-0005-0000-0000-00004E080000}"/>
    <cellStyle name="Output 4 17" xfId="1440" xr:uid="{00000000-0005-0000-0000-00004F080000}"/>
    <cellStyle name="Output 4 18" xfId="1521" xr:uid="{00000000-0005-0000-0000-000050080000}"/>
    <cellStyle name="Output 4 19" xfId="1598" xr:uid="{00000000-0005-0000-0000-000051080000}"/>
    <cellStyle name="Output 4 2" xfId="191" xr:uid="{00000000-0005-0000-0000-000052080000}"/>
    <cellStyle name="Output 4 20" xfId="1672" xr:uid="{00000000-0005-0000-0000-000053080000}"/>
    <cellStyle name="Output 4 21" xfId="1745" xr:uid="{00000000-0005-0000-0000-000054080000}"/>
    <cellStyle name="Output 4 22" xfId="1869" xr:uid="{00000000-0005-0000-0000-000055080000}"/>
    <cellStyle name="Output 4 23" xfId="1965" xr:uid="{00000000-0005-0000-0000-000056080000}"/>
    <cellStyle name="Output 4 24" xfId="1876" xr:uid="{00000000-0005-0000-0000-000057080000}"/>
    <cellStyle name="Output 4 25" xfId="2094" xr:uid="{00000000-0005-0000-0000-000058080000}"/>
    <cellStyle name="Output 4 26" xfId="2234" xr:uid="{00000000-0005-0000-0000-000059080000}"/>
    <cellStyle name="Output 4 27" xfId="2265" xr:uid="{00000000-0005-0000-0000-00005A080000}"/>
    <cellStyle name="Output 4 28" xfId="2418" xr:uid="{00000000-0005-0000-0000-00005B080000}"/>
    <cellStyle name="Output 4 29" xfId="2498" xr:uid="{00000000-0005-0000-0000-00005C080000}"/>
    <cellStyle name="Output 4 3" xfId="359" xr:uid="{00000000-0005-0000-0000-00005D080000}"/>
    <cellStyle name="Output 4 30" xfId="2578" xr:uid="{00000000-0005-0000-0000-00005E080000}"/>
    <cellStyle name="Output 4 31" xfId="2705" xr:uid="{00000000-0005-0000-0000-00005F080000}"/>
    <cellStyle name="Output 4 32" xfId="2707" xr:uid="{00000000-0005-0000-0000-000060080000}"/>
    <cellStyle name="Output 4 4" xfId="315" xr:uid="{00000000-0005-0000-0000-000061080000}"/>
    <cellStyle name="Output 4 5" xfId="503" xr:uid="{00000000-0005-0000-0000-000062080000}"/>
    <cellStyle name="Output 4 6" xfId="579" xr:uid="{00000000-0005-0000-0000-000063080000}"/>
    <cellStyle name="Output 4 7" xfId="646" xr:uid="{00000000-0005-0000-0000-000064080000}"/>
    <cellStyle name="Output 4 8" xfId="727" xr:uid="{00000000-0005-0000-0000-000065080000}"/>
    <cellStyle name="Output 4 9" xfId="807" xr:uid="{00000000-0005-0000-0000-000066080000}"/>
    <cellStyle name="Output 40" xfId="2033" xr:uid="{00000000-0005-0000-0000-000067080000}"/>
    <cellStyle name="Output 41" xfId="2038" xr:uid="{00000000-0005-0000-0000-000068080000}"/>
    <cellStyle name="Output 42" xfId="2055" xr:uid="{00000000-0005-0000-0000-000069080000}"/>
    <cellStyle name="Output 43" xfId="2230" xr:uid="{00000000-0005-0000-0000-00006A080000}"/>
    <cellStyle name="Output 44" xfId="2377" xr:uid="{00000000-0005-0000-0000-00006B080000}"/>
    <cellStyle name="Output 45" xfId="1932" xr:uid="{00000000-0005-0000-0000-00006C080000}"/>
    <cellStyle name="Output 46" xfId="2352" xr:uid="{00000000-0005-0000-0000-00006D080000}"/>
    <cellStyle name="Output 47" xfId="2480" xr:uid="{00000000-0005-0000-0000-00006E080000}"/>
    <cellStyle name="Output 48" xfId="2658" xr:uid="{00000000-0005-0000-0000-00006F080000}"/>
    <cellStyle name="Output 49" xfId="2684" xr:uid="{00000000-0005-0000-0000-000070080000}"/>
    <cellStyle name="Output 5" xfId="84" xr:uid="{00000000-0005-0000-0000-000071080000}"/>
    <cellStyle name="Output 5 10" xfId="909" xr:uid="{00000000-0005-0000-0000-000072080000}"/>
    <cellStyle name="Output 5 11" xfId="993" xr:uid="{00000000-0005-0000-0000-000073080000}"/>
    <cellStyle name="Output 5 12" xfId="1071" xr:uid="{00000000-0005-0000-0000-000074080000}"/>
    <cellStyle name="Output 5 13" xfId="1150" xr:uid="{00000000-0005-0000-0000-000075080000}"/>
    <cellStyle name="Output 5 14" xfId="1225" xr:uid="{00000000-0005-0000-0000-000076080000}"/>
    <cellStyle name="Output 5 15" xfId="1304" xr:uid="{00000000-0005-0000-0000-000077080000}"/>
    <cellStyle name="Output 5 16" xfId="1385" xr:uid="{00000000-0005-0000-0000-000078080000}"/>
    <cellStyle name="Output 5 17" xfId="1463" xr:uid="{00000000-0005-0000-0000-000079080000}"/>
    <cellStyle name="Output 5 18" xfId="1542" xr:uid="{00000000-0005-0000-0000-00007A080000}"/>
    <cellStyle name="Output 5 19" xfId="1620" xr:uid="{00000000-0005-0000-0000-00007B080000}"/>
    <cellStyle name="Output 5 2" xfId="214" xr:uid="{00000000-0005-0000-0000-00007C080000}"/>
    <cellStyle name="Output 5 20" xfId="1693" xr:uid="{00000000-0005-0000-0000-00007D080000}"/>
    <cellStyle name="Output 5 21" xfId="1766" xr:uid="{00000000-0005-0000-0000-00007E080000}"/>
    <cellStyle name="Output 5 22" xfId="1892" xr:uid="{00000000-0005-0000-0000-00007F080000}"/>
    <cellStyle name="Output 5 23" xfId="2054" xr:uid="{00000000-0005-0000-0000-000080080000}"/>
    <cellStyle name="Output 5 24" xfId="2090" xr:uid="{00000000-0005-0000-0000-000081080000}"/>
    <cellStyle name="Output 5 25" xfId="2186" xr:uid="{00000000-0005-0000-0000-000082080000}"/>
    <cellStyle name="Output 5 26" xfId="2182" xr:uid="{00000000-0005-0000-0000-000083080000}"/>
    <cellStyle name="Output 5 27" xfId="2370" xr:uid="{00000000-0005-0000-0000-000084080000}"/>
    <cellStyle name="Output 5 28" xfId="2440" xr:uid="{00000000-0005-0000-0000-000085080000}"/>
    <cellStyle name="Output 5 29" xfId="2520" xr:uid="{00000000-0005-0000-0000-000086080000}"/>
    <cellStyle name="Output 5 3" xfId="288" xr:uid="{00000000-0005-0000-0000-000087080000}"/>
    <cellStyle name="Output 5 30" xfId="2601" xr:uid="{00000000-0005-0000-0000-000088080000}"/>
    <cellStyle name="Output 5 31" xfId="2664" xr:uid="{00000000-0005-0000-0000-000089080000}"/>
    <cellStyle name="Output 5 32" xfId="2728" xr:uid="{00000000-0005-0000-0000-00008A080000}"/>
    <cellStyle name="Output 5 4" xfId="426" xr:uid="{00000000-0005-0000-0000-00008B080000}"/>
    <cellStyle name="Output 5 5" xfId="306" xr:uid="{00000000-0005-0000-0000-00008C080000}"/>
    <cellStyle name="Output 5 6" xfId="535" xr:uid="{00000000-0005-0000-0000-00008D080000}"/>
    <cellStyle name="Output 5 7" xfId="669" xr:uid="{00000000-0005-0000-0000-00008E080000}"/>
    <cellStyle name="Output 5 8" xfId="749" xr:uid="{00000000-0005-0000-0000-00008F080000}"/>
    <cellStyle name="Output 5 9" xfId="829" xr:uid="{00000000-0005-0000-0000-000090080000}"/>
    <cellStyle name="Output 50" xfId="2698" xr:uid="{00000000-0005-0000-0000-000091080000}"/>
    <cellStyle name="Output 6" xfId="79" xr:uid="{00000000-0005-0000-0000-000092080000}"/>
    <cellStyle name="Output 6 10" xfId="904" xr:uid="{00000000-0005-0000-0000-000093080000}"/>
    <cellStyle name="Output 6 11" xfId="988" xr:uid="{00000000-0005-0000-0000-000094080000}"/>
    <cellStyle name="Output 6 12" xfId="1066" xr:uid="{00000000-0005-0000-0000-000095080000}"/>
    <cellStyle name="Output 6 13" xfId="1145" xr:uid="{00000000-0005-0000-0000-000096080000}"/>
    <cellStyle name="Output 6 14" xfId="1220" xr:uid="{00000000-0005-0000-0000-000097080000}"/>
    <cellStyle name="Output 6 15" xfId="1299" xr:uid="{00000000-0005-0000-0000-000098080000}"/>
    <cellStyle name="Output 6 16" xfId="1380" xr:uid="{00000000-0005-0000-0000-000099080000}"/>
    <cellStyle name="Output 6 17" xfId="1458" xr:uid="{00000000-0005-0000-0000-00009A080000}"/>
    <cellStyle name="Output 6 18" xfId="1537" xr:uid="{00000000-0005-0000-0000-00009B080000}"/>
    <cellStyle name="Output 6 19" xfId="1615" xr:uid="{00000000-0005-0000-0000-00009C080000}"/>
    <cellStyle name="Output 6 2" xfId="209" xr:uid="{00000000-0005-0000-0000-00009D080000}"/>
    <cellStyle name="Output 6 20" xfId="1688" xr:uid="{00000000-0005-0000-0000-00009E080000}"/>
    <cellStyle name="Output 6 21" xfId="1761" xr:uid="{00000000-0005-0000-0000-00009F080000}"/>
    <cellStyle name="Output 6 22" xfId="1887" xr:uid="{00000000-0005-0000-0000-0000A0080000}"/>
    <cellStyle name="Output 6 23" xfId="1930" xr:uid="{00000000-0005-0000-0000-0000A1080000}"/>
    <cellStyle name="Output 6 24" xfId="2085" xr:uid="{00000000-0005-0000-0000-0000A2080000}"/>
    <cellStyle name="Output 6 25" xfId="2039" xr:uid="{00000000-0005-0000-0000-0000A3080000}"/>
    <cellStyle name="Output 6 26" xfId="2276" xr:uid="{00000000-0005-0000-0000-0000A4080000}"/>
    <cellStyle name="Output 6 27" xfId="2266" xr:uid="{00000000-0005-0000-0000-0000A5080000}"/>
    <cellStyle name="Output 6 28" xfId="2435" xr:uid="{00000000-0005-0000-0000-0000A6080000}"/>
    <cellStyle name="Output 6 29" xfId="2515" xr:uid="{00000000-0005-0000-0000-0000A7080000}"/>
    <cellStyle name="Output 6 3" xfId="340" xr:uid="{00000000-0005-0000-0000-0000A8080000}"/>
    <cellStyle name="Output 6 30" xfId="2596" xr:uid="{00000000-0005-0000-0000-0000A9080000}"/>
    <cellStyle name="Output 6 31" xfId="2681" xr:uid="{00000000-0005-0000-0000-0000AA080000}"/>
    <cellStyle name="Output 6 32" xfId="2723" xr:uid="{00000000-0005-0000-0000-0000AB080000}"/>
    <cellStyle name="Output 6 4" xfId="300" xr:uid="{00000000-0005-0000-0000-0000AC080000}"/>
    <cellStyle name="Output 6 5" xfId="473" xr:uid="{00000000-0005-0000-0000-0000AD080000}"/>
    <cellStyle name="Output 6 6" xfId="471" xr:uid="{00000000-0005-0000-0000-0000AE080000}"/>
    <cellStyle name="Output 6 7" xfId="664" xr:uid="{00000000-0005-0000-0000-0000AF080000}"/>
    <cellStyle name="Output 6 8" xfId="744" xr:uid="{00000000-0005-0000-0000-0000B0080000}"/>
    <cellStyle name="Output 6 9" xfId="824" xr:uid="{00000000-0005-0000-0000-0000B1080000}"/>
    <cellStyle name="Output 7" xfId="89" xr:uid="{00000000-0005-0000-0000-0000B2080000}"/>
    <cellStyle name="Output 7 10" xfId="914" xr:uid="{00000000-0005-0000-0000-0000B3080000}"/>
    <cellStyle name="Output 7 11" xfId="998" xr:uid="{00000000-0005-0000-0000-0000B4080000}"/>
    <cellStyle name="Output 7 12" xfId="1076" xr:uid="{00000000-0005-0000-0000-0000B5080000}"/>
    <cellStyle name="Output 7 13" xfId="1155" xr:uid="{00000000-0005-0000-0000-0000B6080000}"/>
    <cellStyle name="Output 7 14" xfId="1230" xr:uid="{00000000-0005-0000-0000-0000B7080000}"/>
    <cellStyle name="Output 7 15" xfId="1308" xr:uid="{00000000-0005-0000-0000-0000B8080000}"/>
    <cellStyle name="Output 7 16" xfId="1389" xr:uid="{00000000-0005-0000-0000-0000B9080000}"/>
    <cellStyle name="Output 7 17" xfId="1467" xr:uid="{00000000-0005-0000-0000-0000BA080000}"/>
    <cellStyle name="Output 7 18" xfId="1546" xr:uid="{00000000-0005-0000-0000-0000BB080000}"/>
    <cellStyle name="Output 7 19" xfId="1624" xr:uid="{00000000-0005-0000-0000-0000BC080000}"/>
    <cellStyle name="Output 7 2" xfId="219" xr:uid="{00000000-0005-0000-0000-0000BD080000}"/>
    <cellStyle name="Output 7 20" xfId="1696" xr:uid="{00000000-0005-0000-0000-0000BE080000}"/>
    <cellStyle name="Output 7 21" xfId="1769" xr:uid="{00000000-0005-0000-0000-0000BF080000}"/>
    <cellStyle name="Output 7 22" xfId="1897" xr:uid="{00000000-0005-0000-0000-0000C0080000}"/>
    <cellStyle name="Output 7 23" xfId="2003" xr:uid="{00000000-0005-0000-0000-0000C1080000}"/>
    <cellStyle name="Output 7 24" xfId="2095" xr:uid="{00000000-0005-0000-0000-0000C2080000}"/>
    <cellStyle name="Output 7 25" xfId="2160" xr:uid="{00000000-0005-0000-0000-0000C3080000}"/>
    <cellStyle name="Output 7 26" xfId="2190" xr:uid="{00000000-0005-0000-0000-0000C4080000}"/>
    <cellStyle name="Output 7 27" xfId="2358" xr:uid="{00000000-0005-0000-0000-0000C5080000}"/>
    <cellStyle name="Output 7 28" xfId="2445" xr:uid="{00000000-0005-0000-0000-0000C6080000}"/>
    <cellStyle name="Output 7 29" xfId="2525" xr:uid="{00000000-0005-0000-0000-0000C7080000}"/>
    <cellStyle name="Output 7 3" xfId="310" xr:uid="{00000000-0005-0000-0000-0000C8080000}"/>
    <cellStyle name="Output 7 30" xfId="2606" xr:uid="{00000000-0005-0000-0000-0000C9080000}"/>
    <cellStyle name="Output 7 31" xfId="2694" xr:uid="{00000000-0005-0000-0000-0000CA080000}"/>
    <cellStyle name="Output 7 32" xfId="2731" xr:uid="{00000000-0005-0000-0000-0000CB080000}"/>
    <cellStyle name="Output 7 4" xfId="375" xr:uid="{00000000-0005-0000-0000-0000CC080000}"/>
    <cellStyle name="Output 7 5" xfId="467" xr:uid="{00000000-0005-0000-0000-0000CD080000}"/>
    <cellStyle name="Output 7 6" xfId="434" xr:uid="{00000000-0005-0000-0000-0000CE080000}"/>
    <cellStyle name="Output 7 7" xfId="674" xr:uid="{00000000-0005-0000-0000-0000CF080000}"/>
    <cellStyle name="Output 7 8" xfId="753" xr:uid="{00000000-0005-0000-0000-0000D0080000}"/>
    <cellStyle name="Output 7 9" xfId="834" xr:uid="{00000000-0005-0000-0000-0000D1080000}"/>
    <cellStyle name="Output 8" xfId="106" xr:uid="{00000000-0005-0000-0000-0000D2080000}"/>
    <cellStyle name="Output 8 10" xfId="931" xr:uid="{00000000-0005-0000-0000-0000D3080000}"/>
    <cellStyle name="Output 8 11" xfId="1015" xr:uid="{00000000-0005-0000-0000-0000D4080000}"/>
    <cellStyle name="Output 8 12" xfId="1093" xr:uid="{00000000-0005-0000-0000-0000D5080000}"/>
    <cellStyle name="Output 8 13" xfId="1172" xr:uid="{00000000-0005-0000-0000-0000D6080000}"/>
    <cellStyle name="Output 8 14" xfId="1247" xr:uid="{00000000-0005-0000-0000-0000D7080000}"/>
    <cellStyle name="Output 8 15" xfId="1325" xr:uid="{00000000-0005-0000-0000-0000D8080000}"/>
    <cellStyle name="Output 8 16" xfId="1406" xr:uid="{00000000-0005-0000-0000-0000D9080000}"/>
    <cellStyle name="Output 8 17" xfId="1484" xr:uid="{00000000-0005-0000-0000-0000DA080000}"/>
    <cellStyle name="Output 8 18" xfId="1563" xr:uid="{00000000-0005-0000-0000-0000DB080000}"/>
    <cellStyle name="Output 8 19" xfId="1641" xr:uid="{00000000-0005-0000-0000-0000DC080000}"/>
    <cellStyle name="Output 8 2" xfId="236" xr:uid="{00000000-0005-0000-0000-0000DD080000}"/>
    <cellStyle name="Output 8 20" xfId="1713" xr:uid="{00000000-0005-0000-0000-0000DE080000}"/>
    <cellStyle name="Output 8 21" xfId="1786" xr:uid="{00000000-0005-0000-0000-0000DF080000}"/>
    <cellStyle name="Output 8 22" xfId="1914" xr:uid="{00000000-0005-0000-0000-0000E0080000}"/>
    <cellStyle name="Output 8 23" xfId="2052" xr:uid="{00000000-0005-0000-0000-0000E1080000}"/>
    <cellStyle name="Output 8 24" xfId="2112" xr:uid="{00000000-0005-0000-0000-0000E2080000}"/>
    <cellStyle name="Output 8 25" xfId="1819" xr:uid="{00000000-0005-0000-0000-0000E3080000}"/>
    <cellStyle name="Output 8 26" xfId="2194" xr:uid="{00000000-0005-0000-0000-0000E4080000}"/>
    <cellStyle name="Output 8 27" xfId="2382" xr:uid="{00000000-0005-0000-0000-0000E5080000}"/>
    <cellStyle name="Output 8 28" xfId="2462" xr:uid="{00000000-0005-0000-0000-0000E6080000}"/>
    <cellStyle name="Output 8 29" xfId="2542" xr:uid="{00000000-0005-0000-0000-0000E7080000}"/>
    <cellStyle name="Output 8 3" xfId="148" xr:uid="{00000000-0005-0000-0000-0000E8080000}"/>
    <cellStyle name="Output 8 30" xfId="2623" xr:uid="{00000000-0005-0000-0000-0000E9080000}"/>
    <cellStyle name="Output 8 31" xfId="2669" xr:uid="{00000000-0005-0000-0000-0000EA080000}"/>
    <cellStyle name="Output 8 32" xfId="2748" xr:uid="{00000000-0005-0000-0000-0000EB080000}"/>
    <cellStyle name="Output 8 4" xfId="327" xr:uid="{00000000-0005-0000-0000-0000EC080000}"/>
    <cellStyle name="Output 8 5" xfId="278" xr:uid="{00000000-0005-0000-0000-0000ED080000}"/>
    <cellStyle name="Output 8 6" xfId="611" xr:uid="{00000000-0005-0000-0000-0000EE080000}"/>
    <cellStyle name="Output 8 7" xfId="691" xr:uid="{00000000-0005-0000-0000-0000EF080000}"/>
    <cellStyle name="Output 8 8" xfId="770" xr:uid="{00000000-0005-0000-0000-0000F0080000}"/>
    <cellStyle name="Output 8 9" xfId="851" xr:uid="{00000000-0005-0000-0000-0000F1080000}"/>
    <cellStyle name="Output 9" xfId="101" xr:uid="{00000000-0005-0000-0000-0000F2080000}"/>
    <cellStyle name="Output 9 10" xfId="926" xr:uid="{00000000-0005-0000-0000-0000F3080000}"/>
    <cellStyle name="Output 9 11" xfId="1010" xr:uid="{00000000-0005-0000-0000-0000F4080000}"/>
    <cellStyle name="Output 9 12" xfId="1088" xr:uid="{00000000-0005-0000-0000-0000F5080000}"/>
    <cellStyle name="Output 9 13" xfId="1167" xr:uid="{00000000-0005-0000-0000-0000F6080000}"/>
    <cellStyle name="Output 9 14" xfId="1242" xr:uid="{00000000-0005-0000-0000-0000F7080000}"/>
    <cellStyle name="Output 9 15" xfId="1320" xr:uid="{00000000-0005-0000-0000-0000F8080000}"/>
    <cellStyle name="Output 9 16" xfId="1401" xr:uid="{00000000-0005-0000-0000-0000F9080000}"/>
    <cellStyle name="Output 9 17" xfId="1479" xr:uid="{00000000-0005-0000-0000-0000FA080000}"/>
    <cellStyle name="Output 9 18" xfId="1558" xr:uid="{00000000-0005-0000-0000-0000FB080000}"/>
    <cellStyle name="Output 9 19" xfId="1636" xr:uid="{00000000-0005-0000-0000-0000FC080000}"/>
    <cellStyle name="Output 9 2" xfId="231" xr:uid="{00000000-0005-0000-0000-0000FD080000}"/>
    <cellStyle name="Output 9 20" xfId="1708" xr:uid="{00000000-0005-0000-0000-0000FE080000}"/>
    <cellStyle name="Output 9 21" xfId="1781" xr:uid="{00000000-0005-0000-0000-0000FF080000}"/>
    <cellStyle name="Output 9 22" xfId="1909" xr:uid="{00000000-0005-0000-0000-000000090000}"/>
    <cellStyle name="Output 9 23" xfId="2002" xr:uid="{00000000-0005-0000-0000-000001090000}"/>
    <cellStyle name="Output 9 24" xfId="2107" xr:uid="{00000000-0005-0000-0000-000002090000}"/>
    <cellStyle name="Output 9 25" xfId="2152" xr:uid="{00000000-0005-0000-0000-000003090000}"/>
    <cellStyle name="Output 9 26" xfId="2272" xr:uid="{00000000-0005-0000-0000-000004090000}"/>
    <cellStyle name="Output 9 27" xfId="2275" xr:uid="{00000000-0005-0000-0000-000005090000}"/>
    <cellStyle name="Output 9 28" xfId="2457" xr:uid="{00000000-0005-0000-0000-000006090000}"/>
    <cellStyle name="Output 9 29" xfId="2537" xr:uid="{00000000-0005-0000-0000-000007090000}"/>
    <cellStyle name="Output 9 3" xfId="317" xr:uid="{00000000-0005-0000-0000-000008090000}"/>
    <cellStyle name="Output 9 30" xfId="2618" xr:uid="{00000000-0005-0000-0000-000009090000}"/>
    <cellStyle name="Output 9 31" xfId="2043" xr:uid="{00000000-0005-0000-0000-00000A090000}"/>
    <cellStyle name="Output 9 32" xfId="2743" xr:uid="{00000000-0005-0000-0000-00000B090000}"/>
    <cellStyle name="Output 9 4" xfId="312" xr:uid="{00000000-0005-0000-0000-00000C090000}"/>
    <cellStyle name="Output 9 5" xfId="466" xr:uid="{00000000-0005-0000-0000-00000D090000}"/>
    <cellStyle name="Output 9 6" xfId="606" xr:uid="{00000000-0005-0000-0000-00000E090000}"/>
    <cellStyle name="Output 9 7" xfId="686" xr:uid="{00000000-0005-0000-0000-00000F090000}"/>
    <cellStyle name="Output 9 8" xfId="765" xr:uid="{00000000-0005-0000-0000-000010090000}"/>
    <cellStyle name="Output 9 9" xfId="846" xr:uid="{00000000-0005-0000-0000-000011090000}"/>
    <cellStyle name="Title 2" xfId="45" xr:uid="{00000000-0005-0000-0000-000012090000}"/>
    <cellStyle name="Total 10" xfId="98" xr:uid="{00000000-0005-0000-0000-000013090000}"/>
    <cellStyle name="Total 10 10" xfId="923" xr:uid="{00000000-0005-0000-0000-000014090000}"/>
    <cellStyle name="Total 10 11" xfId="1007" xr:uid="{00000000-0005-0000-0000-000015090000}"/>
    <cellStyle name="Total 10 12" xfId="1085" xr:uid="{00000000-0005-0000-0000-000016090000}"/>
    <cellStyle name="Total 10 13" xfId="1164" xr:uid="{00000000-0005-0000-0000-000017090000}"/>
    <cellStyle name="Total 10 14" xfId="1239" xr:uid="{00000000-0005-0000-0000-000018090000}"/>
    <cellStyle name="Total 10 15" xfId="1317" xr:uid="{00000000-0005-0000-0000-000019090000}"/>
    <cellStyle name="Total 10 16" xfId="1398" xr:uid="{00000000-0005-0000-0000-00001A090000}"/>
    <cellStyle name="Total 10 17" xfId="1476" xr:uid="{00000000-0005-0000-0000-00001B090000}"/>
    <cellStyle name="Total 10 18" xfId="1555" xr:uid="{00000000-0005-0000-0000-00001C090000}"/>
    <cellStyle name="Total 10 19" xfId="1633" xr:uid="{00000000-0005-0000-0000-00001D090000}"/>
    <cellStyle name="Total 10 2" xfId="228" xr:uid="{00000000-0005-0000-0000-00001E090000}"/>
    <cellStyle name="Total 10 20" xfId="1705" xr:uid="{00000000-0005-0000-0000-00001F090000}"/>
    <cellStyle name="Total 10 21" xfId="1778" xr:uid="{00000000-0005-0000-0000-000020090000}"/>
    <cellStyle name="Total 10 22" xfId="1906" xr:uid="{00000000-0005-0000-0000-000021090000}"/>
    <cellStyle name="Total 10 23" xfId="1995" xr:uid="{00000000-0005-0000-0000-000022090000}"/>
    <cellStyle name="Total 10 24" xfId="2104" xr:uid="{00000000-0005-0000-0000-000023090000}"/>
    <cellStyle name="Total 10 25" xfId="2179" xr:uid="{00000000-0005-0000-0000-000024090000}"/>
    <cellStyle name="Total 10 26" xfId="2214" xr:uid="{00000000-0005-0000-0000-000025090000}"/>
    <cellStyle name="Total 10 27" xfId="2367" xr:uid="{00000000-0005-0000-0000-000026090000}"/>
    <cellStyle name="Total 10 28" xfId="2454" xr:uid="{00000000-0005-0000-0000-000027090000}"/>
    <cellStyle name="Total 10 29" xfId="2534" xr:uid="{00000000-0005-0000-0000-000028090000}"/>
    <cellStyle name="Total 10 3" xfId="330" xr:uid="{00000000-0005-0000-0000-000029090000}"/>
    <cellStyle name="Total 10 30" xfId="2615" xr:uid="{00000000-0005-0000-0000-00002A090000}"/>
    <cellStyle name="Total 10 31" xfId="2313" xr:uid="{00000000-0005-0000-0000-00002B090000}"/>
    <cellStyle name="Total 10 32" xfId="2740" xr:uid="{00000000-0005-0000-0000-00002C090000}"/>
    <cellStyle name="Total 10 4" xfId="415" xr:uid="{00000000-0005-0000-0000-00002D090000}"/>
    <cellStyle name="Total 10 5" xfId="388" xr:uid="{00000000-0005-0000-0000-00002E090000}"/>
    <cellStyle name="Total 10 6" xfId="603" xr:uid="{00000000-0005-0000-0000-00002F090000}"/>
    <cellStyle name="Total 10 7" xfId="683" xr:uid="{00000000-0005-0000-0000-000030090000}"/>
    <cellStyle name="Total 10 8" xfId="762" xr:uid="{00000000-0005-0000-0000-000031090000}"/>
    <cellStyle name="Total 10 9" xfId="843" xr:uid="{00000000-0005-0000-0000-000032090000}"/>
    <cellStyle name="Total 11" xfId="121" xr:uid="{00000000-0005-0000-0000-000033090000}"/>
    <cellStyle name="Total 11 10" xfId="946" xr:uid="{00000000-0005-0000-0000-000034090000}"/>
    <cellStyle name="Total 11 11" xfId="1029" xr:uid="{00000000-0005-0000-0000-000035090000}"/>
    <cellStyle name="Total 11 12" xfId="1108" xr:uid="{00000000-0005-0000-0000-000036090000}"/>
    <cellStyle name="Total 11 13" xfId="1185" xr:uid="{00000000-0005-0000-0000-000037090000}"/>
    <cellStyle name="Total 11 14" xfId="1261" xr:uid="{00000000-0005-0000-0000-000038090000}"/>
    <cellStyle name="Total 11 15" xfId="1339" xr:uid="{00000000-0005-0000-0000-000039090000}"/>
    <cellStyle name="Total 11 16" xfId="1420" xr:uid="{00000000-0005-0000-0000-00003A090000}"/>
    <cellStyle name="Total 11 17" xfId="1498" xr:uid="{00000000-0005-0000-0000-00003B090000}"/>
    <cellStyle name="Total 11 18" xfId="1577" xr:uid="{00000000-0005-0000-0000-00003C090000}"/>
    <cellStyle name="Total 11 19" xfId="1654" xr:uid="{00000000-0005-0000-0000-00003D090000}"/>
    <cellStyle name="Total 11 2" xfId="251" xr:uid="{00000000-0005-0000-0000-00003E090000}"/>
    <cellStyle name="Total 11 20" xfId="1726" xr:uid="{00000000-0005-0000-0000-00003F090000}"/>
    <cellStyle name="Total 11 21" xfId="1799" xr:uid="{00000000-0005-0000-0000-000040090000}"/>
    <cellStyle name="Total 11 22" xfId="1929" xr:uid="{00000000-0005-0000-0000-000041090000}"/>
    <cellStyle name="Total 11 23" xfId="1836" xr:uid="{00000000-0005-0000-0000-000042090000}"/>
    <cellStyle name="Total 11 24" xfId="2125" xr:uid="{00000000-0005-0000-0000-000043090000}"/>
    <cellStyle name="Total 11 25" xfId="2201" xr:uid="{00000000-0005-0000-0000-000044090000}"/>
    <cellStyle name="Total 11 26" xfId="2228" xr:uid="{00000000-0005-0000-0000-000045090000}"/>
    <cellStyle name="Total 11 27" xfId="2396" xr:uid="{00000000-0005-0000-0000-000046090000}"/>
    <cellStyle name="Total 11 28" xfId="2477" xr:uid="{00000000-0005-0000-0000-000047090000}"/>
    <cellStyle name="Total 11 29" xfId="2555" xr:uid="{00000000-0005-0000-0000-000048090000}"/>
    <cellStyle name="Total 11 3" xfId="198" xr:uid="{00000000-0005-0000-0000-000049090000}"/>
    <cellStyle name="Total 11 30" xfId="2638" xr:uid="{00000000-0005-0000-0000-00004A090000}"/>
    <cellStyle name="Total 11 31" xfId="2297" xr:uid="{00000000-0005-0000-0000-00004B090000}"/>
    <cellStyle name="Total 11 32" xfId="2761" xr:uid="{00000000-0005-0000-0000-00004C090000}"/>
    <cellStyle name="Total 11 4" xfId="367" xr:uid="{00000000-0005-0000-0000-00004D090000}"/>
    <cellStyle name="Total 11 5" xfId="403" xr:uid="{00000000-0005-0000-0000-00004E090000}"/>
    <cellStyle name="Total 11 6" xfId="626" xr:uid="{00000000-0005-0000-0000-00004F090000}"/>
    <cellStyle name="Total 11 7" xfId="706" xr:uid="{00000000-0005-0000-0000-000050090000}"/>
    <cellStyle name="Total 11 8" xfId="785" xr:uid="{00000000-0005-0000-0000-000051090000}"/>
    <cellStyle name="Total 11 9" xfId="866" xr:uid="{00000000-0005-0000-0000-000052090000}"/>
    <cellStyle name="Total 12" xfId="116" xr:uid="{00000000-0005-0000-0000-000053090000}"/>
    <cellStyle name="Total 12 10" xfId="941" xr:uid="{00000000-0005-0000-0000-000054090000}"/>
    <cellStyle name="Total 12 11" xfId="1024" xr:uid="{00000000-0005-0000-0000-000055090000}"/>
    <cellStyle name="Total 12 12" xfId="1103" xr:uid="{00000000-0005-0000-0000-000056090000}"/>
    <cellStyle name="Total 12 13" xfId="1180" xr:uid="{00000000-0005-0000-0000-000057090000}"/>
    <cellStyle name="Total 12 14" xfId="1256" xr:uid="{00000000-0005-0000-0000-000058090000}"/>
    <cellStyle name="Total 12 15" xfId="1334" xr:uid="{00000000-0005-0000-0000-000059090000}"/>
    <cellStyle name="Total 12 16" xfId="1415" xr:uid="{00000000-0005-0000-0000-00005A090000}"/>
    <cellStyle name="Total 12 17" xfId="1493" xr:uid="{00000000-0005-0000-0000-00005B090000}"/>
    <cellStyle name="Total 12 18" xfId="1572" xr:uid="{00000000-0005-0000-0000-00005C090000}"/>
    <cellStyle name="Total 12 19" xfId="1649" xr:uid="{00000000-0005-0000-0000-00005D090000}"/>
    <cellStyle name="Total 12 2" xfId="246" xr:uid="{00000000-0005-0000-0000-00005E090000}"/>
    <cellStyle name="Total 12 20" xfId="1721" xr:uid="{00000000-0005-0000-0000-00005F090000}"/>
    <cellStyle name="Total 12 21" xfId="1794" xr:uid="{00000000-0005-0000-0000-000060090000}"/>
    <cellStyle name="Total 12 22" xfId="1924" xr:uid="{00000000-0005-0000-0000-000061090000}"/>
    <cellStyle name="Total 12 23" xfId="1976" xr:uid="{00000000-0005-0000-0000-000062090000}"/>
    <cellStyle name="Total 12 24" xfId="2120" xr:uid="{00000000-0005-0000-0000-000063090000}"/>
    <cellStyle name="Total 12 25" xfId="2171" xr:uid="{00000000-0005-0000-0000-000064090000}"/>
    <cellStyle name="Total 12 26" xfId="2164" xr:uid="{00000000-0005-0000-0000-000065090000}"/>
    <cellStyle name="Total 12 27" xfId="2391" xr:uid="{00000000-0005-0000-0000-000066090000}"/>
    <cellStyle name="Total 12 28" xfId="2472" xr:uid="{00000000-0005-0000-0000-000067090000}"/>
    <cellStyle name="Total 12 29" xfId="2550" xr:uid="{00000000-0005-0000-0000-000068090000}"/>
    <cellStyle name="Total 12 3" xfId="156" xr:uid="{00000000-0005-0000-0000-000069090000}"/>
    <cellStyle name="Total 12 30" xfId="2633" xr:uid="{00000000-0005-0000-0000-00006A090000}"/>
    <cellStyle name="Total 12 31" xfId="2284" xr:uid="{00000000-0005-0000-0000-00006B090000}"/>
    <cellStyle name="Total 12 32" xfId="2756" xr:uid="{00000000-0005-0000-0000-00006C090000}"/>
    <cellStyle name="Total 12 4" xfId="409" xr:uid="{00000000-0005-0000-0000-00006D090000}"/>
    <cellStyle name="Total 12 5" xfId="402" xr:uid="{00000000-0005-0000-0000-00006E090000}"/>
    <cellStyle name="Total 12 6" xfId="621" xr:uid="{00000000-0005-0000-0000-00006F090000}"/>
    <cellStyle name="Total 12 7" xfId="701" xr:uid="{00000000-0005-0000-0000-000070090000}"/>
    <cellStyle name="Total 12 8" xfId="780" xr:uid="{00000000-0005-0000-0000-000071090000}"/>
    <cellStyle name="Total 12 9" xfId="861" xr:uid="{00000000-0005-0000-0000-000072090000}"/>
    <cellStyle name="Total 13" xfId="133" xr:uid="{00000000-0005-0000-0000-000073090000}"/>
    <cellStyle name="Total 13 10" xfId="957" xr:uid="{00000000-0005-0000-0000-000074090000}"/>
    <cellStyle name="Total 13 11" xfId="1040" xr:uid="{00000000-0005-0000-0000-000075090000}"/>
    <cellStyle name="Total 13 12" xfId="1119" xr:uid="{00000000-0005-0000-0000-000076090000}"/>
    <cellStyle name="Total 13 13" xfId="1196" xr:uid="{00000000-0005-0000-0000-000077090000}"/>
    <cellStyle name="Total 13 14" xfId="1272" xr:uid="{00000000-0005-0000-0000-000078090000}"/>
    <cellStyle name="Total 13 15" xfId="1350" xr:uid="{00000000-0005-0000-0000-000079090000}"/>
    <cellStyle name="Total 13 16" xfId="1431" xr:uid="{00000000-0005-0000-0000-00007A090000}"/>
    <cellStyle name="Total 13 17" xfId="1509" xr:uid="{00000000-0005-0000-0000-00007B090000}"/>
    <cellStyle name="Total 13 18" xfId="1588" xr:uid="{00000000-0005-0000-0000-00007C090000}"/>
    <cellStyle name="Total 13 19" xfId="1666" xr:uid="{00000000-0005-0000-0000-00007D090000}"/>
    <cellStyle name="Total 13 2" xfId="263" xr:uid="{00000000-0005-0000-0000-00007E090000}"/>
    <cellStyle name="Total 13 20" xfId="1736" xr:uid="{00000000-0005-0000-0000-00007F090000}"/>
    <cellStyle name="Total 13 21" xfId="1809" xr:uid="{00000000-0005-0000-0000-000080090000}"/>
    <cellStyle name="Total 13 22" xfId="1941" xr:uid="{00000000-0005-0000-0000-000081090000}"/>
    <cellStyle name="Total 13 23" xfId="2016" xr:uid="{00000000-0005-0000-0000-000082090000}"/>
    <cellStyle name="Total 13 24" xfId="2137" xr:uid="{00000000-0005-0000-0000-000083090000}"/>
    <cellStyle name="Total 13 25" xfId="2222" xr:uid="{00000000-0005-0000-0000-000084090000}"/>
    <cellStyle name="Total 13 26" xfId="2303" xr:uid="{00000000-0005-0000-0000-000085090000}"/>
    <cellStyle name="Total 13 27" xfId="2408" xr:uid="{00000000-0005-0000-0000-000086090000}"/>
    <cellStyle name="Total 13 28" xfId="2489" xr:uid="{00000000-0005-0000-0000-000087090000}"/>
    <cellStyle name="Total 13 29" xfId="2566" xr:uid="{00000000-0005-0000-0000-000088090000}"/>
    <cellStyle name="Total 13 3" xfId="172" xr:uid="{00000000-0005-0000-0000-000089090000}"/>
    <cellStyle name="Total 13 30" xfId="2650" xr:uid="{00000000-0005-0000-0000-00008A090000}"/>
    <cellStyle name="Total 13 31" xfId="2603" xr:uid="{00000000-0005-0000-0000-00008B090000}"/>
    <cellStyle name="Total 13 32" xfId="2771" xr:uid="{00000000-0005-0000-0000-00008C090000}"/>
    <cellStyle name="Total 13 4" xfId="420" xr:uid="{00000000-0005-0000-0000-00008D090000}"/>
    <cellStyle name="Total 13 5" xfId="164" xr:uid="{00000000-0005-0000-0000-00008E090000}"/>
    <cellStyle name="Total 13 6" xfId="637" xr:uid="{00000000-0005-0000-0000-00008F090000}"/>
    <cellStyle name="Total 13 7" xfId="718" xr:uid="{00000000-0005-0000-0000-000090090000}"/>
    <cellStyle name="Total 13 8" xfId="797" xr:uid="{00000000-0005-0000-0000-000091090000}"/>
    <cellStyle name="Total 13 9" xfId="878" xr:uid="{00000000-0005-0000-0000-000092090000}"/>
    <cellStyle name="Total 14" xfId="125" xr:uid="{00000000-0005-0000-0000-000093090000}"/>
    <cellStyle name="Total 14 10" xfId="949" xr:uid="{00000000-0005-0000-0000-000094090000}"/>
    <cellStyle name="Total 14 11" xfId="1032" xr:uid="{00000000-0005-0000-0000-000095090000}"/>
    <cellStyle name="Total 14 12" xfId="1111" xr:uid="{00000000-0005-0000-0000-000096090000}"/>
    <cellStyle name="Total 14 13" xfId="1188" xr:uid="{00000000-0005-0000-0000-000097090000}"/>
    <cellStyle name="Total 14 14" xfId="1264" xr:uid="{00000000-0005-0000-0000-000098090000}"/>
    <cellStyle name="Total 14 15" xfId="1342" xr:uid="{00000000-0005-0000-0000-000099090000}"/>
    <cellStyle name="Total 14 16" xfId="1423" xr:uid="{00000000-0005-0000-0000-00009A090000}"/>
    <cellStyle name="Total 14 17" xfId="1501" xr:uid="{00000000-0005-0000-0000-00009B090000}"/>
    <cellStyle name="Total 14 18" xfId="1580" xr:uid="{00000000-0005-0000-0000-00009C090000}"/>
    <cellStyle name="Total 14 19" xfId="1658" xr:uid="{00000000-0005-0000-0000-00009D090000}"/>
    <cellStyle name="Total 14 2" xfId="255" xr:uid="{00000000-0005-0000-0000-00009E090000}"/>
    <cellStyle name="Total 14 20" xfId="1728" xr:uid="{00000000-0005-0000-0000-00009F090000}"/>
    <cellStyle name="Total 14 21" xfId="1801" xr:uid="{00000000-0005-0000-0000-0000A0090000}"/>
    <cellStyle name="Total 14 22" xfId="1933" xr:uid="{00000000-0005-0000-0000-0000A1090000}"/>
    <cellStyle name="Total 14 23" xfId="2025" xr:uid="{00000000-0005-0000-0000-0000A2090000}"/>
    <cellStyle name="Total 14 24" xfId="2129" xr:uid="{00000000-0005-0000-0000-0000A3090000}"/>
    <cellStyle name="Total 14 25" xfId="2069" xr:uid="{00000000-0005-0000-0000-0000A4090000}"/>
    <cellStyle name="Total 14 26" xfId="2178" xr:uid="{00000000-0005-0000-0000-0000A5090000}"/>
    <cellStyle name="Total 14 27" xfId="2400" xr:uid="{00000000-0005-0000-0000-0000A6090000}"/>
    <cellStyle name="Total 14 28" xfId="2481" xr:uid="{00000000-0005-0000-0000-0000A7090000}"/>
    <cellStyle name="Total 14 29" xfId="2558" xr:uid="{00000000-0005-0000-0000-0000A8090000}"/>
    <cellStyle name="Total 14 3" xfId="297" xr:uid="{00000000-0005-0000-0000-0000A9090000}"/>
    <cellStyle name="Total 14 30" xfId="2642" xr:uid="{00000000-0005-0000-0000-0000AA090000}"/>
    <cellStyle name="Total 14 31" xfId="2491" xr:uid="{00000000-0005-0000-0000-0000AB090000}"/>
    <cellStyle name="Total 14 32" xfId="2763" xr:uid="{00000000-0005-0000-0000-0000AC090000}"/>
    <cellStyle name="Total 14 4" xfId="382" xr:uid="{00000000-0005-0000-0000-0000AD090000}"/>
    <cellStyle name="Total 14 5" xfId="344" xr:uid="{00000000-0005-0000-0000-0000AE090000}"/>
    <cellStyle name="Total 14 6" xfId="629" xr:uid="{00000000-0005-0000-0000-0000AF090000}"/>
    <cellStyle name="Total 14 7" xfId="710" xr:uid="{00000000-0005-0000-0000-0000B0090000}"/>
    <cellStyle name="Total 14 8" xfId="789" xr:uid="{00000000-0005-0000-0000-0000B1090000}"/>
    <cellStyle name="Total 14 9" xfId="870" xr:uid="{00000000-0005-0000-0000-0000B2090000}"/>
    <cellStyle name="Total 15" xfId="46" xr:uid="{00000000-0005-0000-0000-0000B3090000}"/>
    <cellStyle name="Total 16" xfId="177" xr:uid="{00000000-0005-0000-0000-0000B4090000}"/>
    <cellStyle name="Total 17" xfId="329" xr:uid="{00000000-0005-0000-0000-0000B5090000}"/>
    <cellStyle name="Total 18" xfId="428" xr:uid="{00000000-0005-0000-0000-0000B6090000}"/>
    <cellStyle name="Total 19" xfId="506" xr:uid="{00000000-0005-0000-0000-0000B7090000}"/>
    <cellStyle name="Total 2" xfId="53" xr:uid="{00000000-0005-0000-0000-0000B8090000}"/>
    <cellStyle name="Total 2 10" xfId="751" xr:uid="{00000000-0005-0000-0000-0000B9090000}"/>
    <cellStyle name="Total 2 11" xfId="962" xr:uid="{00000000-0005-0000-0000-0000BA090000}"/>
    <cellStyle name="Total 2 12" xfId="913" xr:uid="{00000000-0005-0000-0000-0000BB090000}"/>
    <cellStyle name="Total 2 13" xfId="1030" xr:uid="{00000000-0005-0000-0000-0000BC090000}"/>
    <cellStyle name="Total 2 14" xfId="1073" xr:uid="{00000000-0005-0000-0000-0000BD090000}"/>
    <cellStyle name="Total 2 15" xfId="1186" xr:uid="{00000000-0005-0000-0000-0000BE090000}"/>
    <cellStyle name="Total 2 16" xfId="788" xr:uid="{00000000-0005-0000-0000-0000BF090000}"/>
    <cellStyle name="Total 2 17" xfId="1330" xr:uid="{00000000-0005-0000-0000-0000C0090000}"/>
    <cellStyle name="Total 2 18" xfId="1275" xr:uid="{00000000-0005-0000-0000-0000C1090000}"/>
    <cellStyle name="Total 2 19" xfId="1489" xr:uid="{00000000-0005-0000-0000-0000C2090000}"/>
    <cellStyle name="Total 2 2" xfId="183" xr:uid="{00000000-0005-0000-0000-0000C3090000}"/>
    <cellStyle name="Total 2 20" xfId="1544" xr:uid="{00000000-0005-0000-0000-0000C4090000}"/>
    <cellStyle name="Total 2 21" xfId="1670" xr:uid="{00000000-0005-0000-0000-0000C5090000}"/>
    <cellStyle name="Total 2 22" xfId="1861" xr:uid="{00000000-0005-0000-0000-0000C6090000}"/>
    <cellStyle name="Total 2 23" xfId="2044" xr:uid="{00000000-0005-0000-0000-0000C7090000}"/>
    <cellStyle name="Total 2 24" xfId="2041" xr:uid="{00000000-0005-0000-0000-0000C8090000}"/>
    <cellStyle name="Total 2 25" xfId="2147" xr:uid="{00000000-0005-0000-0000-0000C9090000}"/>
    <cellStyle name="Total 2 26" xfId="2281" xr:uid="{00000000-0005-0000-0000-0000CA090000}"/>
    <cellStyle name="Total 2 27" xfId="2294" xr:uid="{00000000-0005-0000-0000-0000CB090000}"/>
    <cellStyle name="Total 2 28" xfId="2327" xr:uid="{00000000-0005-0000-0000-0000CC090000}"/>
    <cellStyle name="Total 2 29" xfId="2397" xr:uid="{00000000-0005-0000-0000-0000CD090000}"/>
    <cellStyle name="Total 2 3" xfId="296" xr:uid="{00000000-0005-0000-0000-0000CE090000}"/>
    <cellStyle name="Total 2 30" xfId="2317" xr:uid="{00000000-0005-0000-0000-0000CF090000}"/>
    <cellStyle name="Total 2 31" xfId="2700" xr:uid="{00000000-0005-0000-0000-0000D0090000}"/>
    <cellStyle name="Total 2 32" xfId="2659" xr:uid="{00000000-0005-0000-0000-0000D1090000}"/>
    <cellStyle name="Total 2 4" xfId="283" xr:uid="{00000000-0005-0000-0000-0000D2090000}"/>
    <cellStyle name="Total 2 5" xfId="499" xr:uid="{00000000-0005-0000-0000-0000D3090000}"/>
    <cellStyle name="Total 2 6" xfId="381" xr:uid="{00000000-0005-0000-0000-0000D4090000}"/>
    <cellStyle name="Total 2 7" xfId="548" xr:uid="{00000000-0005-0000-0000-0000D5090000}"/>
    <cellStyle name="Total 2 8" xfId="639" xr:uid="{00000000-0005-0000-0000-0000D6090000}"/>
    <cellStyle name="Total 2 9" xfId="653" xr:uid="{00000000-0005-0000-0000-0000D7090000}"/>
    <cellStyle name="Total 20" xfId="486" xr:uid="{00000000-0005-0000-0000-0000D8090000}"/>
    <cellStyle name="Total 21" xfId="421" xr:uid="{00000000-0005-0000-0000-0000D9090000}"/>
    <cellStyle name="Total 22" xfId="541" xr:uid="{00000000-0005-0000-0000-0000DA090000}"/>
    <cellStyle name="Total 23" xfId="617" xr:uid="{00000000-0005-0000-0000-0000DB090000}"/>
    <cellStyle name="Total 24" xfId="460" xr:uid="{00000000-0005-0000-0000-0000DC090000}"/>
    <cellStyle name="Total 25" xfId="627" xr:uid="{00000000-0005-0000-0000-0000DD090000}"/>
    <cellStyle name="Total 26" xfId="831" xr:uid="{00000000-0005-0000-0000-0000DE090000}"/>
    <cellStyle name="Total 27" xfId="590" xr:uid="{00000000-0005-0000-0000-0000DF090000}"/>
    <cellStyle name="Total 28" xfId="997" xr:uid="{00000000-0005-0000-0000-0000E0090000}"/>
    <cellStyle name="Total 29" xfId="894" xr:uid="{00000000-0005-0000-0000-0000E1090000}"/>
    <cellStyle name="Total 3" xfId="65" xr:uid="{00000000-0005-0000-0000-0000E2090000}"/>
    <cellStyle name="Total 3 10" xfId="890" xr:uid="{00000000-0005-0000-0000-0000E3090000}"/>
    <cellStyle name="Total 3 11" xfId="974" xr:uid="{00000000-0005-0000-0000-0000E4090000}"/>
    <cellStyle name="Total 3 12" xfId="1052" xr:uid="{00000000-0005-0000-0000-0000E5090000}"/>
    <cellStyle name="Total 3 13" xfId="1133" xr:uid="{00000000-0005-0000-0000-0000E6090000}"/>
    <cellStyle name="Total 3 14" xfId="1207" xr:uid="{00000000-0005-0000-0000-0000E7090000}"/>
    <cellStyle name="Total 3 15" xfId="1285" xr:uid="{00000000-0005-0000-0000-0000E8090000}"/>
    <cellStyle name="Total 3 16" xfId="1366" xr:uid="{00000000-0005-0000-0000-0000E9090000}"/>
    <cellStyle name="Total 3 17" xfId="1444" xr:uid="{00000000-0005-0000-0000-0000EA090000}"/>
    <cellStyle name="Total 3 18" xfId="1525" xr:uid="{00000000-0005-0000-0000-0000EB090000}"/>
    <cellStyle name="Total 3 19" xfId="1602" xr:uid="{00000000-0005-0000-0000-0000EC090000}"/>
    <cellStyle name="Total 3 2" xfId="195" xr:uid="{00000000-0005-0000-0000-0000ED090000}"/>
    <cellStyle name="Total 3 20" xfId="1676" xr:uid="{00000000-0005-0000-0000-0000EE090000}"/>
    <cellStyle name="Total 3 21" xfId="1749" xr:uid="{00000000-0005-0000-0000-0000EF090000}"/>
    <cellStyle name="Total 3 22" xfId="1873" xr:uid="{00000000-0005-0000-0000-0000F0090000}"/>
    <cellStyle name="Total 3 23" xfId="1960" xr:uid="{00000000-0005-0000-0000-0000F1090000}"/>
    <cellStyle name="Total 3 24" xfId="2071" xr:uid="{00000000-0005-0000-0000-0000F2090000}"/>
    <cellStyle name="Total 3 25" xfId="2196" xr:uid="{00000000-0005-0000-0000-0000F3090000}"/>
    <cellStyle name="Total 3 26" xfId="2010" xr:uid="{00000000-0005-0000-0000-0000F4090000}"/>
    <cellStyle name="Total 3 27" xfId="2319" xr:uid="{00000000-0005-0000-0000-0000F5090000}"/>
    <cellStyle name="Total 3 28" xfId="2422" xr:uid="{00000000-0005-0000-0000-0000F6090000}"/>
    <cellStyle name="Total 3 29" xfId="2502" xr:uid="{00000000-0005-0000-0000-0000F7090000}"/>
    <cellStyle name="Total 3 3" xfId="274" xr:uid="{00000000-0005-0000-0000-0000F8090000}"/>
    <cellStyle name="Total 3 30" xfId="2582" xr:uid="{00000000-0005-0000-0000-0000F9090000}"/>
    <cellStyle name="Total 3 31" xfId="2673" xr:uid="{00000000-0005-0000-0000-0000FA090000}"/>
    <cellStyle name="Total 3 32" xfId="2711" xr:uid="{00000000-0005-0000-0000-0000FB090000}"/>
    <cellStyle name="Total 3 4" xfId="429" xr:uid="{00000000-0005-0000-0000-0000FC090000}"/>
    <cellStyle name="Total 3 5" xfId="441" xr:uid="{00000000-0005-0000-0000-0000FD090000}"/>
    <cellStyle name="Total 3 6" xfId="314" xr:uid="{00000000-0005-0000-0000-0000FE090000}"/>
    <cellStyle name="Total 3 7" xfId="650" xr:uid="{00000000-0005-0000-0000-0000FF090000}"/>
    <cellStyle name="Total 3 8" xfId="731" xr:uid="{00000000-0005-0000-0000-0000000A0000}"/>
    <cellStyle name="Total 3 9" xfId="811" xr:uid="{00000000-0005-0000-0000-0000010A0000}"/>
    <cellStyle name="Total 30" xfId="1154" xr:uid="{00000000-0005-0000-0000-0000020A0000}"/>
    <cellStyle name="Total 31" xfId="1210" xr:uid="{00000000-0005-0000-0000-0000030A0000}"/>
    <cellStyle name="Total 32" xfId="1056" xr:uid="{00000000-0005-0000-0000-0000040A0000}"/>
    <cellStyle name="Total 33" xfId="1369" xr:uid="{00000000-0005-0000-0000-0000050A0000}"/>
    <cellStyle name="Total 34" xfId="1227" xr:uid="{00000000-0005-0000-0000-0000060A0000}"/>
    <cellStyle name="Total 35" xfId="1229" xr:uid="{00000000-0005-0000-0000-0000070A0000}"/>
    <cellStyle name="Total 36" xfId="1657" xr:uid="{00000000-0005-0000-0000-0000080A0000}"/>
    <cellStyle name="Total 37" xfId="1854" xr:uid="{00000000-0005-0000-0000-0000090A0000}"/>
    <cellStyle name="Total 38" xfId="2030" xr:uid="{00000000-0005-0000-0000-00000A0A0000}"/>
    <cellStyle name="Total 39" xfId="1857" xr:uid="{00000000-0005-0000-0000-00000B0A0000}"/>
    <cellStyle name="Total 4" xfId="62" xr:uid="{00000000-0005-0000-0000-00000C0A0000}"/>
    <cellStyle name="Total 4 10" xfId="887" xr:uid="{00000000-0005-0000-0000-00000D0A0000}"/>
    <cellStyle name="Total 4 11" xfId="971" xr:uid="{00000000-0005-0000-0000-00000E0A0000}"/>
    <cellStyle name="Total 4 12" xfId="1049" xr:uid="{00000000-0005-0000-0000-00000F0A0000}"/>
    <cellStyle name="Total 4 13" xfId="1130" xr:uid="{00000000-0005-0000-0000-0000100A0000}"/>
    <cellStyle name="Total 4 14" xfId="1204" xr:uid="{00000000-0005-0000-0000-0000110A0000}"/>
    <cellStyle name="Total 4 15" xfId="1282" xr:uid="{00000000-0005-0000-0000-0000120A0000}"/>
    <cellStyle name="Total 4 16" xfId="1363" xr:uid="{00000000-0005-0000-0000-0000130A0000}"/>
    <cellStyle name="Total 4 17" xfId="1441" xr:uid="{00000000-0005-0000-0000-0000140A0000}"/>
    <cellStyle name="Total 4 18" xfId="1522" xr:uid="{00000000-0005-0000-0000-0000150A0000}"/>
    <cellStyle name="Total 4 19" xfId="1599" xr:uid="{00000000-0005-0000-0000-0000160A0000}"/>
    <cellStyle name="Total 4 2" xfId="192" xr:uid="{00000000-0005-0000-0000-0000170A0000}"/>
    <cellStyle name="Total 4 20" xfId="1673" xr:uid="{00000000-0005-0000-0000-0000180A0000}"/>
    <cellStyle name="Total 4 21" xfId="1746" xr:uid="{00000000-0005-0000-0000-0000190A0000}"/>
    <cellStyle name="Total 4 22" xfId="1870" xr:uid="{00000000-0005-0000-0000-00001A0A0000}"/>
    <cellStyle name="Total 4 23" xfId="2031" xr:uid="{00000000-0005-0000-0000-00001B0A0000}"/>
    <cellStyle name="Total 4 24" xfId="1961" xr:uid="{00000000-0005-0000-0000-00001C0A0000}"/>
    <cellStyle name="Total 4 25" xfId="1858" xr:uid="{00000000-0005-0000-0000-00001D0A0000}"/>
    <cellStyle name="Total 4 26" xfId="2163" xr:uid="{00000000-0005-0000-0000-00001E0A0000}"/>
    <cellStyle name="Total 4 27" xfId="2324" xr:uid="{00000000-0005-0000-0000-00001F0A0000}"/>
    <cellStyle name="Total 4 28" xfId="2419" xr:uid="{00000000-0005-0000-0000-0000200A0000}"/>
    <cellStyle name="Total 4 29" xfId="2499" xr:uid="{00000000-0005-0000-0000-0000210A0000}"/>
    <cellStyle name="Total 4 3" xfId="355" xr:uid="{00000000-0005-0000-0000-0000220A0000}"/>
    <cellStyle name="Total 4 30" xfId="2579" xr:uid="{00000000-0005-0000-0000-0000230A0000}"/>
    <cellStyle name="Total 4 31" xfId="2703" xr:uid="{00000000-0005-0000-0000-0000240A0000}"/>
    <cellStyle name="Total 4 32" xfId="2708" xr:uid="{00000000-0005-0000-0000-0000250A0000}"/>
    <cellStyle name="Total 4 4" xfId="336" xr:uid="{00000000-0005-0000-0000-0000260A0000}"/>
    <cellStyle name="Total 4 5" xfId="491" xr:uid="{00000000-0005-0000-0000-0000270A0000}"/>
    <cellStyle name="Total 4 6" xfId="576" xr:uid="{00000000-0005-0000-0000-0000280A0000}"/>
    <cellStyle name="Total 4 7" xfId="647" xr:uid="{00000000-0005-0000-0000-0000290A0000}"/>
    <cellStyle name="Total 4 8" xfId="728" xr:uid="{00000000-0005-0000-0000-00002A0A0000}"/>
    <cellStyle name="Total 4 9" xfId="808" xr:uid="{00000000-0005-0000-0000-00002B0A0000}"/>
    <cellStyle name="Total 40" xfId="1837" xr:uid="{00000000-0005-0000-0000-00002C0A0000}"/>
    <cellStyle name="Total 41" xfId="2000" xr:uid="{00000000-0005-0000-0000-00002D0A0000}"/>
    <cellStyle name="Total 42" xfId="2139" xr:uid="{00000000-0005-0000-0000-00002E0A0000}"/>
    <cellStyle name="Total 43" xfId="2314" xr:uid="{00000000-0005-0000-0000-00002F0A0000}"/>
    <cellStyle name="Total 44" xfId="2366" xr:uid="{00000000-0005-0000-0000-0000300A0000}"/>
    <cellStyle name="Total 45" xfId="2326" xr:uid="{00000000-0005-0000-0000-0000310A0000}"/>
    <cellStyle name="Total 46" xfId="2340" xr:uid="{00000000-0005-0000-0000-0000320A0000}"/>
    <cellStyle name="Total 47" xfId="2425" xr:uid="{00000000-0005-0000-0000-0000330A0000}"/>
    <cellStyle name="Total 48" xfId="2663" xr:uid="{00000000-0005-0000-0000-0000340A0000}"/>
    <cellStyle name="Total 49" xfId="2292" xr:uid="{00000000-0005-0000-0000-0000350A0000}"/>
    <cellStyle name="Total 5" xfId="85" xr:uid="{00000000-0005-0000-0000-0000360A0000}"/>
    <cellStyle name="Total 5 10" xfId="910" xr:uid="{00000000-0005-0000-0000-0000370A0000}"/>
    <cellStyle name="Total 5 11" xfId="994" xr:uid="{00000000-0005-0000-0000-0000380A0000}"/>
    <cellStyle name="Total 5 12" xfId="1072" xr:uid="{00000000-0005-0000-0000-0000390A0000}"/>
    <cellStyle name="Total 5 13" xfId="1151" xr:uid="{00000000-0005-0000-0000-00003A0A0000}"/>
    <cellStyle name="Total 5 14" xfId="1226" xr:uid="{00000000-0005-0000-0000-00003B0A0000}"/>
    <cellStyle name="Total 5 15" xfId="1305" xr:uid="{00000000-0005-0000-0000-00003C0A0000}"/>
    <cellStyle name="Total 5 16" xfId="1386" xr:uid="{00000000-0005-0000-0000-00003D0A0000}"/>
    <cellStyle name="Total 5 17" xfId="1464" xr:uid="{00000000-0005-0000-0000-00003E0A0000}"/>
    <cellStyle name="Total 5 18" xfId="1543" xr:uid="{00000000-0005-0000-0000-00003F0A0000}"/>
    <cellStyle name="Total 5 19" xfId="1621" xr:uid="{00000000-0005-0000-0000-0000400A0000}"/>
    <cellStyle name="Total 5 2" xfId="215" xr:uid="{00000000-0005-0000-0000-0000410A0000}"/>
    <cellStyle name="Total 5 20" xfId="1694" xr:uid="{00000000-0005-0000-0000-0000420A0000}"/>
    <cellStyle name="Total 5 21" xfId="1767" xr:uid="{00000000-0005-0000-0000-0000430A0000}"/>
    <cellStyle name="Total 5 22" xfId="1893" xr:uid="{00000000-0005-0000-0000-0000440A0000}"/>
    <cellStyle name="Total 5 23" xfId="2042" xr:uid="{00000000-0005-0000-0000-0000450A0000}"/>
    <cellStyle name="Total 5 24" xfId="2091" xr:uid="{00000000-0005-0000-0000-0000460A0000}"/>
    <cellStyle name="Total 5 25" xfId="2011" xr:uid="{00000000-0005-0000-0000-0000470A0000}"/>
    <cellStyle name="Total 5 26" xfId="2151" xr:uid="{00000000-0005-0000-0000-0000480A0000}"/>
    <cellStyle name="Total 5 27" xfId="2244" xr:uid="{00000000-0005-0000-0000-0000490A0000}"/>
    <cellStyle name="Total 5 28" xfId="2441" xr:uid="{00000000-0005-0000-0000-00004A0A0000}"/>
    <cellStyle name="Total 5 29" xfId="2521" xr:uid="{00000000-0005-0000-0000-00004B0A0000}"/>
    <cellStyle name="Total 5 3" xfId="174" xr:uid="{00000000-0005-0000-0000-00004C0A0000}"/>
    <cellStyle name="Total 5 30" xfId="2602" xr:uid="{00000000-0005-0000-0000-00004D0A0000}"/>
    <cellStyle name="Total 5 31" xfId="2522" xr:uid="{00000000-0005-0000-0000-00004E0A0000}"/>
    <cellStyle name="Total 5 32" xfId="2729" xr:uid="{00000000-0005-0000-0000-00004F0A0000}"/>
    <cellStyle name="Total 5 4" xfId="160" xr:uid="{00000000-0005-0000-0000-0000500A0000}"/>
    <cellStyle name="Total 5 5" xfId="424" xr:uid="{00000000-0005-0000-0000-0000510A0000}"/>
    <cellStyle name="Total 5 6" xfId="500" xr:uid="{00000000-0005-0000-0000-0000520A0000}"/>
    <cellStyle name="Total 5 7" xfId="670" xr:uid="{00000000-0005-0000-0000-0000530A0000}"/>
    <cellStyle name="Total 5 8" xfId="750" xr:uid="{00000000-0005-0000-0000-0000540A0000}"/>
    <cellStyle name="Total 5 9" xfId="830" xr:uid="{00000000-0005-0000-0000-0000550A0000}"/>
    <cellStyle name="Total 50" xfId="2639" xr:uid="{00000000-0005-0000-0000-0000560A0000}"/>
    <cellStyle name="Total 6" xfId="80" xr:uid="{00000000-0005-0000-0000-0000570A0000}"/>
    <cellStyle name="Total 6 10" xfId="905" xr:uid="{00000000-0005-0000-0000-0000580A0000}"/>
    <cellStyle name="Total 6 11" xfId="989" xr:uid="{00000000-0005-0000-0000-0000590A0000}"/>
    <cellStyle name="Total 6 12" xfId="1067" xr:uid="{00000000-0005-0000-0000-00005A0A0000}"/>
    <cellStyle name="Total 6 13" xfId="1146" xr:uid="{00000000-0005-0000-0000-00005B0A0000}"/>
    <cellStyle name="Total 6 14" xfId="1221" xr:uid="{00000000-0005-0000-0000-00005C0A0000}"/>
    <cellStyle name="Total 6 15" xfId="1300" xr:uid="{00000000-0005-0000-0000-00005D0A0000}"/>
    <cellStyle name="Total 6 16" xfId="1381" xr:uid="{00000000-0005-0000-0000-00005E0A0000}"/>
    <cellStyle name="Total 6 17" xfId="1459" xr:uid="{00000000-0005-0000-0000-00005F0A0000}"/>
    <cellStyle name="Total 6 18" xfId="1538" xr:uid="{00000000-0005-0000-0000-0000600A0000}"/>
    <cellStyle name="Total 6 19" xfId="1616" xr:uid="{00000000-0005-0000-0000-0000610A0000}"/>
    <cellStyle name="Total 6 2" xfId="210" xr:uid="{00000000-0005-0000-0000-0000620A0000}"/>
    <cellStyle name="Total 6 20" xfId="1689" xr:uid="{00000000-0005-0000-0000-0000630A0000}"/>
    <cellStyle name="Total 6 21" xfId="1762" xr:uid="{00000000-0005-0000-0000-0000640A0000}"/>
    <cellStyle name="Total 6 22" xfId="1888" xr:uid="{00000000-0005-0000-0000-0000650A0000}"/>
    <cellStyle name="Total 6 23" xfId="1831" xr:uid="{00000000-0005-0000-0000-0000660A0000}"/>
    <cellStyle name="Total 6 24" xfId="2086" xr:uid="{00000000-0005-0000-0000-0000670A0000}"/>
    <cellStyle name="Total 6 25" xfId="1824" xr:uid="{00000000-0005-0000-0000-0000680A0000}"/>
    <cellStyle name="Total 6 26" xfId="2257" xr:uid="{00000000-0005-0000-0000-0000690A0000}"/>
    <cellStyle name="Total 6 27" xfId="2279" xr:uid="{00000000-0005-0000-0000-00006A0A0000}"/>
    <cellStyle name="Total 6 28" xfId="2436" xr:uid="{00000000-0005-0000-0000-00006B0A0000}"/>
    <cellStyle name="Total 6 29" xfId="2516" xr:uid="{00000000-0005-0000-0000-00006C0A0000}"/>
    <cellStyle name="Total 6 3" xfId="163" xr:uid="{00000000-0005-0000-0000-00006D0A0000}"/>
    <cellStyle name="Total 6 30" xfId="2597" xr:uid="{00000000-0005-0000-0000-00006E0A0000}"/>
    <cellStyle name="Total 6 31" xfId="2685" xr:uid="{00000000-0005-0000-0000-00006F0A0000}"/>
    <cellStyle name="Total 6 32" xfId="2724" xr:uid="{00000000-0005-0000-0000-0000700A0000}"/>
    <cellStyle name="Total 6 4" xfId="368" xr:uid="{00000000-0005-0000-0000-0000710A0000}"/>
    <cellStyle name="Total 6 5" xfId="446" xr:uid="{00000000-0005-0000-0000-0000720A0000}"/>
    <cellStyle name="Total 6 6" xfId="570" xr:uid="{00000000-0005-0000-0000-0000730A0000}"/>
    <cellStyle name="Total 6 7" xfId="665" xr:uid="{00000000-0005-0000-0000-0000740A0000}"/>
    <cellStyle name="Total 6 8" xfId="745" xr:uid="{00000000-0005-0000-0000-0000750A0000}"/>
    <cellStyle name="Total 6 9" xfId="825" xr:uid="{00000000-0005-0000-0000-0000760A0000}"/>
    <cellStyle name="Total 7" xfId="90" xr:uid="{00000000-0005-0000-0000-0000770A0000}"/>
    <cellStyle name="Total 7 10" xfId="915" xr:uid="{00000000-0005-0000-0000-0000780A0000}"/>
    <cellStyle name="Total 7 11" xfId="999" xr:uid="{00000000-0005-0000-0000-0000790A0000}"/>
    <cellStyle name="Total 7 12" xfId="1077" xr:uid="{00000000-0005-0000-0000-00007A0A0000}"/>
    <cellStyle name="Total 7 13" xfId="1156" xr:uid="{00000000-0005-0000-0000-00007B0A0000}"/>
    <cellStyle name="Total 7 14" xfId="1231" xr:uid="{00000000-0005-0000-0000-00007C0A0000}"/>
    <cellStyle name="Total 7 15" xfId="1309" xr:uid="{00000000-0005-0000-0000-00007D0A0000}"/>
    <cellStyle name="Total 7 16" xfId="1390" xr:uid="{00000000-0005-0000-0000-00007E0A0000}"/>
    <cellStyle name="Total 7 17" xfId="1468" xr:uid="{00000000-0005-0000-0000-00007F0A0000}"/>
    <cellStyle name="Total 7 18" xfId="1547" xr:uid="{00000000-0005-0000-0000-0000800A0000}"/>
    <cellStyle name="Total 7 19" xfId="1625" xr:uid="{00000000-0005-0000-0000-0000810A0000}"/>
    <cellStyle name="Total 7 2" xfId="220" xr:uid="{00000000-0005-0000-0000-0000820A0000}"/>
    <cellStyle name="Total 7 20" xfId="1697" xr:uid="{00000000-0005-0000-0000-0000830A0000}"/>
    <cellStyle name="Total 7 21" xfId="1770" xr:uid="{00000000-0005-0000-0000-0000840A0000}"/>
    <cellStyle name="Total 7 22" xfId="1898" xr:uid="{00000000-0005-0000-0000-0000850A0000}"/>
    <cellStyle name="Total 7 23" xfId="2029" xr:uid="{00000000-0005-0000-0000-0000860A0000}"/>
    <cellStyle name="Total 7 24" xfId="2096" xr:uid="{00000000-0005-0000-0000-0000870A0000}"/>
    <cellStyle name="Total 7 25" xfId="2173" xr:uid="{00000000-0005-0000-0000-0000880A0000}"/>
    <cellStyle name="Total 7 26" xfId="2056" xr:uid="{00000000-0005-0000-0000-0000890A0000}"/>
    <cellStyle name="Total 7 27" xfId="2321" xr:uid="{00000000-0005-0000-0000-00008A0A0000}"/>
    <cellStyle name="Total 7 28" xfId="2446" xr:uid="{00000000-0005-0000-0000-00008B0A0000}"/>
    <cellStyle name="Total 7 29" xfId="2526" xr:uid="{00000000-0005-0000-0000-00008C0A0000}"/>
    <cellStyle name="Total 7 3" xfId="307" xr:uid="{00000000-0005-0000-0000-00008D0A0000}"/>
    <cellStyle name="Total 7 30" xfId="2607" xr:uid="{00000000-0005-0000-0000-00008E0A0000}"/>
    <cellStyle name="Total 7 31" xfId="2679" xr:uid="{00000000-0005-0000-0000-00008F0A0000}"/>
    <cellStyle name="Total 7 32" xfId="2732" xr:uid="{00000000-0005-0000-0000-0000900A0000}"/>
    <cellStyle name="Total 7 4" xfId="384" xr:uid="{00000000-0005-0000-0000-0000910A0000}"/>
    <cellStyle name="Total 7 5" xfId="326" xr:uid="{00000000-0005-0000-0000-0000920A0000}"/>
    <cellStyle name="Total 7 6" xfId="595" xr:uid="{00000000-0005-0000-0000-0000930A0000}"/>
    <cellStyle name="Total 7 7" xfId="675" xr:uid="{00000000-0005-0000-0000-0000940A0000}"/>
    <cellStyle name="Total 7 8" xfId="754" xr:uid="{00000000-0005-0000-0000-0000950A0000}"/>
    <cellStyle name="Total 7 9" xfId="835" xr:uid="{00000000-0005-0000-0000-0000960A0000}"/>
    <cellStyle name="Total 8" xfId="107" xr:uid="{00000000-0005-0000-0000-0000970A0000}"/>
    <cellStyle name="Total 8 10" xfId="932" xr:uid="{00000000-0005-0000-0000-0000980A0000}"/>
    <cellStyle name="Total 8 11" xfId="1016" xr:uid="{00000000-0005-0000-0000-0000990A0000}"/>
    <cellStyle name="Total 8 12" xfId="1094" xr:uid="{00000000-0005-0000-0000-00009A0A0000}"/>
    <cellStyle name="Total 8 13" xfId="1173" xr:uid="{00000000-0005-0000-0000-00009B0A0000}"/>
    <cellStyle name="Total 8 14" xfId="1248" xr:uid="{00000000-0005-0000-0000-00009C0A0000}"/>
    <cellStyle name="Total 8 15" xfId="1326" xr:uid="{00000000-0005-0000-0000-00009D0A0000}"/>
    <cellStyle name="Total 8 16" xfId="1407" xr:uid="{00000000-0005-0000-0000-00009E0A0000}"/>
    <cellStyle name="Total 8 17" xfId="1485" xr:uid="{00000000-0005-0000-0000-00009F0A0000}"/>
    <cellStyle name="Total 8 18" xfId="1564" xr:uid="{00000000-0005-0000-0000-0000A00A0000}"/>
    <cellStyle name="Total 8 19" xfId="1642" xr:uid="{00000000-0005-0000-0000-0000A10A0000}"/>
    <cellStyle name="Total 8 2" xfId="237" xr:uid="{00000000-0005-0000-0000-0000A20A0000}"/>
    <cellStyle name="Total 8 20" xfId="1714" xr:uid="{00000000-0005-0000-0000-0000A30A0000}"/>
    <cellStyle name="Total 8 21" xfId="1787" xr:uid="{00000000-0005-0000-0000-0000A40A0000}"/>
    <cellStyle name="Total 8 22" xfId="1915" xr:uid="{00000000-0005-0000-0000-0000A50A0000}"/>
    <cellStyle name="Total 8 23" xfId="1967" xr:uid="{00000000-0005-0000-0000-0000A60A0000}"/>
    <cellStyle name="Total 8 24" xfId="2113" xr:uid="{00000000-0005-0000-0000-0000A70A0000}"/>
    <cellStyle name="Total 8 25" xfId="2200" xr:uid="{00000000-0005-0000-0000-0000A80A0000}"/>
    <cellStyle name="Total 8 26" xfId="2220" xr:uid="{00000000-0005-0000-0000-0000A90A0000}"/>
    <cellStyle name="Total 8 27" xfId="2383" xr:uid="{00000000-0005-0000-0000-0000AA0A0000}"/>
    <cellStyle name="Total 8 28" xfId="2463" xr:uid="{00000000-0005-0000-0000-0000AB0A0000}"/>
    <cellStyle name="Total 8 29" xfId="2543" xr:uid="{00000000-0005-0000-0000-0000AC0A0000}"/>
    <cellStyle name="Total 8 3" xfId="346" xr:uid="{00000000-0005-0000-0000-0000AD0A0000}"/>
    <cellStyle name="Total 8 30" xfId="2624" xr:uid="{00000000-0005-0000-0000-0000AE0A0000}"/>
    <cellStyle name="Total 8 31" xfId="2505" xr:uid="{00000000-0005-0000-0000-0000AF0A0000}"/>
    <cellStyle name="Total 8 32" xfId="2749" xr:uid="{00000000-0005-0000-0000-0000B00A0000}"/>
    <cellStyle name="Total 8 4" xfId="422" xr:uid="{00000000-0005-0000-0000-0000B10A0000}"/>
    <cellStyle name="Total 8 5" xfId="440" xr:uid="{00000000-0005-0000-0000-0000B20A0000}"/>
    <cellStyle name="Total 8 6" xfId="612" xr:uid="{00000000-0005-0000-0000-0000B30A0000}"/>
    <cellStyle name="Total 8 7" xfId="692" xr:uid="{00000000-0005-0000-0000-0000B40A0000}"/>
    <cellStyle name="Total 8 8" xfId="771" xr:uid="{00000000-0005-0000-0000-0000B50A0000}"/>
    <cellStyle name="Total 8 9" xfId="852" xr:uid="{00000000-0005-0000-0000-0000B60A0000}"/>
    <cellStyle name="Total 9" xfId="103" xr:uid="{00000000-0005-0000-0000-0000B70A0000}"/>
    <cellStyle name="Total 9 10" xfId="928" xr:uid="{00000000-0005-0000-0000-0000B80A0000}"/>
    <cellStyle name="Total 9 11" xfId="1012" xr:uid="{00000000-0005-0000-0000-0000B90A0000}"/>
    <cellStyle name="Total 9 12" xfId="1090" xr:uid="{00000000-0005-0000-0000-0000BA0A0000}"/>
    <cellStyle name="Total 9 13" xfId="1169" xr:uid="{00000000-0005-0000-0000-0000BB0A0000}"/>
    <cellStyle name="Total 9 14" xfId="1244" xr:uid="{00000000-0005-0000-0000-0000BC0A0000}"/>
    <cellStyle name="Total 9 15" xfId="1322" xr:uid="{00000000-0005-0000-0000-0000BD0A0000}"/>
    <cellStyle name="Total 9 16" xfId="1403" xr:uid="{00000000-0005-0000-0000-0000BE0A0000}"/>
    <cellStyle name="Total 9 17" xfId="1481" xr:uid="{00000000-0005-0000-0000-0000BF0A0000}"/>
    <cellStyle name="Total 9 18" xfId="1560" xr:uid="{00000000-0005-0000-0000-0000C00A0000}"/>
    <cellStyle name="Total 9 19" xfId="1638" xr:uid="{00000000-0005-0000-0000-0000C10A0000}"/>
    <cellStyle name="Total 9 2" xfId="233" xr:uid="{00000000-0005-0000-0000-0000C20A0000}"/>
    <cellStyle name="Total 9 20" xfId="1710" xr:uid="{00000000-0005-0000-0000-0000C30A0000}"/>
    <cellStyle name="Total 9 21" xfId="1783" xr:uid="{00000000-0005-0000-0000-0000C40A0000}"/>
    <cellStyle name="Total 9 22" xfId="1911" xr:uid="{00000000-0005-0000-0000-0000C50A0000}"/>
    <cellStyle name="Total 9 23" xfId="1979" xr:uid="{00000000-0005-0000-0000-0000C60A0000}"/>
    <cellStyle name="Total 9 24" xfId="2109" xr:uid="{00000000-0005-0000-0000-0000C70A0000}"/>
    <cellStyle name="Total 9 25" xfId="2128" xr:uid="{00000000-0005-0000-0000-0000C80A0000}"/>
    <cellStyle name="Total 9 26" xfId="2215" xr:uid="{00000000-0005-0000-0000-0000C90A0000}"/>
    <cellStyle name="Total 9 27" xfId="2338" xr:uid="{00000000-0005-0000-0000-0000CA0A0000}"/>
    <cellStyle name="Total 9 28" xfId="2459" xr:uid="{00000000-0005-0000-0000-0000CB0A0000}"/>
    <cellStyle name="Total 9 29" xfId="2539" xr:uid="{00000000-0005-0000-0000-0000CC0A0000}"/>
    <cellStyle name="Total 9 3" xfId="284" xr:uid="{00000000-0005-0000-0000-0000CD0A0000}"/>
    <cellStyle name="Total 9 30" xfId="2620" xr:uid="{00000000-0005-0000-0000-0000CE0A0000}"/>
    <cellStyle name="Total 9 31" xfId="2680" xr:uid="{00000000-0005-0000-0000-0000CF0A0000}"/>
    <cellStyle name="Total 9 32" xfId="2745" xr:uid="{00000000-0005-0000-0000-0000D00A0000}"/>
    <cellStyle name="Total 9 4" xfId="394" xr:uid="{00000000-0005-0000-0000-0000D10A0000}"/>
    <cellStyle name="Total 9 5" xfId="447" xr:uid="{00000000-0005-0000-0000-0000D20A0000}"/>
    <cellStyle name="Total 9 6" xfId="608" xr:uid="{00000000-0005-0000-0000-0000D30A0000}"/>
    <cellStyle name="Total 9 7" xfId="688" xr:uid="{00000000-0005-0000-0000-0000D40A0000}"/>
    <cellStyle name="Total 9 8" xfId="767" xr:uid="{00000000-0005-0000-0000-0000D50A0000}"/>
    <cellStyle name="Total 9 9" xfId="848" xr:uid="{00000000-0005-0000-0000-0000D60A0000}"/>
    <cellStyle name="Warning Text 2" xfId="47" xr:uid="{00000000-0005-0000-0000-0000D70A0000}"/>
  </cellStyles>
  <dxfs count="324">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C0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rgb="FFFFFF00"/>
        </patternFill>
      </fill>
    </dxf>
    <dxf>
      <font>
        <b val="0"/>
        <i val="0"/>
      </font>
      <fill>
        <patternFill>
          <bgColor theme="3" tint="0.89996032593768116"/>
        </patternFill>
      </fill>
    </dxf>
    <dxf>
      <fill>
        <patternFill>
          <bgColor rgb="FFFFFF00"/>
        </patternFill>
      </fill>
    </dxf>
    <dxf>
      <fill>
        <patternFill>
          <bgColor rgb="FFFFC000"/>
        </patternFill>
      </fill>
    </dxf>
    <dxf>
      <fill>
        <patternFill patternType="none">
          <bgColor auto="1"/>
        </patternFill>
      </fill>
    </dxf>
    <dxf>
      <fill>
        <patternFill>
          <bgColor rgb="FFFF7C80"/>
        </patternFill>
      </fill>
    </dxf>
    <dxf>
      <font>
        <b/>
        <i val="0"/>
        <color rgb="FFFF0000"/>
      </font>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C000"/>
        </patternFill>
      </fill>
    </dxf>
    <dxf>
      <font>
        <b val="0"/>
        <i val="0"/>
      </font>
      <fill>
        <patternFill>
          <bgColor theme="3" tint="0.89996032593768116"/>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7C80"/>
        </patternFill>
      </fill>
    </dxf>
    <dxf>
      <font>
        <b/>
        <i val="0"/>
        <color rgb="FFFF0000"/>
      </font>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rgb="FFFFFF00"/>
        </patternFill>
      </fill>
    </dxf>
    <dxf>
      <font>
        <b val="0"/>
        <i val="0"/>
      </font>
      <fill>
        <patternFill>
          <bgColor theme="3" tint="0.89996032593768116"/>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ill>
        <patternFill>
          <bgColor rgb="FFFFC0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ill>
        <patternFill>
          <bgColor rgb="FFFF7C80"/>
        </patternFill>
      </fill>
    </dxf>
    <dxf>
      <fill>
        <patternFill>
          <bgColor rgb="FFFFC000"/>
        </patternFill>
      </fill>
    </dxf>
    <dxf>
      <fill>
        <patternFill>
          <bgColor rgb="FFFFFF00"/>
        </patternFill>
      </fill>
    </dxf>
    <dxf>
      <fill>
        <patternFill patternType="none">
          <bgColor auto="1"/>
        </patternFill>
      </fill>
    </dxf>
    <dxf>
      <font>
        <b/>
        <i val="0"/>
        <color rgb="FFFF0000"/>
      </font>
    </dxf>
    <dxf>
      <fill>
        <patternFill>
          <bgColor rgb="FFFFC000"/>
        </patternFill>
      </fill>
    </dxf>
    <dxf>
      <fill>
        <patternFill>
          <bgColor rgb="FFFF7C80"/>
        </patternFill>
      </fill>
    </dxf>
    <dxf>
      <fill>
        <patternFill patternType="none">
          <bgColor auto="1"/>
        </patternFill>
      </fill>
    </dxf>
    <dxf>
      <font>
        <b/>
        <i val="0"/>
        <color rgb="FFFF0000"/>
      </font>
    </dxf>
    <dxf>
      <fill>
        <patternFill>
          <bgColor rgb="FFFFFF00"/>
        </patternFill>
      </fill>
    </dxf>
    <dxf>
      <fill>
        <patternFill>
          <bgColor rgb="FFFFFF00"/>
        </patternFill>
      </fill>
    </dxf>
    <dxf>
      <fill>
        <patternFill>
          <bgColor rgb="FFFFC000"/>
        </patternFill>
      </fill>
    </dxf>
    <dxf>
      <fill>
        <patternFill>
          <bgColor rgb="FFFF7C80"/>
        </patternFill>
      </fill>
    </dxf>
    <dxf>
      <fill>
        <patternFill patternType="none">
          <bgColor auto="1"/>
        </patternFill>
      </fill>
    </dxf>
    <dxf>
      <font>
        <b/>
        <i val="0"/>
        <color rgb="FFFF0000"/>
      </font>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patternType="none">
          <bgColor auto="1"/>
        </patternFill>
      </fill>
    </dxf>
    <dxf>
      <font>
        <b/>
        <i val="0"/>
        <color rgb="FFFF0000"/>
      </font>
    </dxf>
    <dxf>
      <fill>
        <patternFill>
          <bgColor rgb="FFFF7C80"/>
        </patternFill>
      </fill>
    </dxf>
    <dxf>
      <fill>
        <patternFill>
          <bgColor rgb="FFFFC000"/>
        </patternFill>
      </fill>
    </dxf>
    <dxf>
      <fill>
        <patternFill patternType="none">
          <bgColor auto="1"/>
        </patternFill>
      </fill>
    </dxf>
    <dxf>
      <fill>
        <patternFill>
          <bgColor rgb="FFFFFF00"/>
        </patternFill>
      </fill>
    </dxf>
    <dxf>
      <fill>
        <patternFill patternType="none">
          <bgColor auto="1"/>
        </patternFill>
      </fill>
    </dxf>
    <dxf>
      <font>
        <b val="0"/>
        <i val="0"/>
      </font>
      <fill>
        <patternFill>
          <bgColor theme="3" tint="0.89996032593768116"/>
        </patternFill>
      </fill>
    </dxf>
    <dxf>
      <fill>
        <patternFill patternType="none">
          <bgColor auto="1"/>
        </patternFill>
      </fill>
    </dxf>
    <dxf>
      <fill>
        <patternFill>
          <bgColor rgb="FFFF7C80"/>
        </patternFill>
      </fill>
    </dxf>
    <dxf>
      <fill>
        <patternFill>
          <bgColor rgb="FFFFFF00"/>
        </patternFill>
      </fill>
    </dxf>
    <dxf>
      <fill>
        <patternFill>
          <bgColor rgb="FFFFC00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bgColor rgb="FFFFC000"/>
        </patternFill>
      </fill>
    </dxf>
    <dxf>
      <fill>
        <patternFill>
          <bgColor rgb="FFFFFF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C000"/>
        </patternFill>
      </fill>
    </dxf>
    <dxf>
      <fill>
        <patternFill>
          <bgColor rgb="FFFFFF00"/>
        </patternFill>
      </fill>
    </dxf>
    <dxf>
      <font>
        <b val="0"/>
        <i val="0"/>
      </font>
      <fill>
        <patternFill>
          <bgColor theme="3" tint="0.89996032593768116"/>
        </patternFill>
      </fill>
    </dxf>
    <dxf>
      <fill>
        <patternFill>
          <bgColor rgb="FFFF7C80"/>
        </patternFill>
      </fill>
    </dxf>
    <dxf>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i val="0"/>
        <color rgb="FFFF0000"/>
      </font>
    </dxf>
    <dxf>
      <fill>
        <patternFill>
          <bgColor rgb="FFFFC000"/>
        </patternFill>
      </fill>
    </dxf>
    <dxf>
      <fill>
        <patternFill patternType="none">
          <bgColor auto="1"/>
        </patternFill>
      </fill>
    </dxf>
    <dxf>
      <font>
        <b val="0"/>
        <i val="0"/>
      </font>
      <fill>
        <patternFill>
          <bgColor rgb="FFFFFF00"/>
        </patternFill>
      </fill>
    </dxf>
    <dxf>
      <font>
        <b val="0"/>
        <i val="0"/>
      </font>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C000"/>
        </patternFill>
      </fill>
    </dxf>
    <dxf>
      <fill>
        <patternFill>
          <bgColor rgb="FFFFFF00"/>
        </patternFill>
      </fill>
    </dxf>
    <dxf>
      <font>
        <b/>
        <i val="0"/>
        <color rgb="FFFF0000"/>
      </font>
    </dxf>
    <dxf>
      <fill>
        <patternFill>
          <bgColor rgb="FFFF7C8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C000"/>
        </patternFill>
      </fill>
    </dxf>
    <dxf>
      <fill>
        <patternFill patternType="none">
          <bgColor auto="1"/>
        </patternFill>
      </fill>
    </dxf>
    <dxf>
      <font>
        <b/>
        <i val="0"/>
        <color rgb="FFFF0000"/>
      </font>
    </dxf>
    <dxf>
      <fill>
        <patternFill>
          <bgColor rgb="FFFF7C80"/>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7C80"/>
        </patternFill>
      </fill>
    </dxf>
    <dxf>
      <fill>
        <patternFill>
          <bgColor rgb="FFFFC000"/>
        </patternFill>
      </fill>
    </dxf>
    <dxf>
      <fill>
        <patternFill patternType="none">
          <bgColor auto="1"/>
        </patternFill>
      </fill>
    </dxf>
    <dxf>
      <fill>
        <patternFill>
          <bgColor rgb="FFFFFF00"/>
        </patternFill>
      </fill>
    </dxf>
    <dxf>
      <font>
        <b/>
        <i val="0"/>
        <color rgb="FFFF0000"/>
      </font>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7C80"/>
        </patternFill>
      </fill>
    </dxf>
    <dxf>
      <font>
        <b/>
        <i val="0"/>
        <color rgb="FFFF0000"/>
      </font>
    </dxf>
    <dxf>
      <fill>
        <patternFill patternType="none">
          <bgColor auto="1"/>
        </patternFill>
      </fill>
    </dxf>
    <dxf>
      <font>
        <b/>
        <i val="0"/>
        <color rgb="FFFF0000"/>
      </font>
    </dxf>
    <dxf>
      <fill>
        <patternFill>
          <bgColor rgb="FFFF7C80"/>
        </patternFill>
      </fill>
    </dxf>
    <dxf>
      <fill>
        <patternFill patternType="none">
          <bgColor auto="1"/>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FF00"/>
        </patternFill>
      </fill>
    </dxf>
    <dxf>
      <fill>
        <patternFill>
          <bgColor rgb="FFFFFF00"/>
        </patternFill>
      </fill>
    </dxf>
    <dxf>
      <font>
        <b/>
        <i val="0"/>
        <color rgb="FFFF0000"/>
      </font>
    </dxf>
    <dxf>
      <fill>
        <patternFill patternType="none">
          <bgColor auto="1"/>
        </patternFill>
      </fill>
    </dxf>
    <dxf>
      <fill>
        <patternFill>
          <bgColor rgb="FFFF7C80"/>
        </patternFill>
      </fill>
    </dxf>
    <dxf>
      <fill>
        <patternFill>
          <bgColor rgb="FFFFC000"/>
        </patternFill>
      </fill>
    </dxf>
    <dxf>
      <font>
        <b val="0"/>
        <i val="0"/>
      </font>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i val="0"/>
        <color rgb="FFFF0000"/>
      </font>
    </dxf>
    <dxf>
      <fill>
        <patternFill>
          <bgColor rgb="FFFF7C80"/>
        </patternFill>
      </fill>
    </dxf>
    <dxf>
      <fill>
        <patternFill>
          <bgColor rgb="FFFFC000"/>
        </patternFill>
      </fill>
    </dxf>
    <dxf>
      <fill>
        <patternFill>
          <bgColor rgb="FFFFFF00"/>
        </patternFill>
      </fill>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patternType="none">
          <bgColor auto="1"/>
        </patternFill>
      </fill>
    </dxf>
    <dxf>
      <font>
        <b/>
        <i val="0"/>
        <color rgb="FFFF0000"/>
      </font>
    </dxf>
    <dxf>
      <fill>
        <patternFill>
          <bgColor rgb="FFFFFF00"/>
        </patternFill>
      </fill>
    </dxf>
    <dxf>
      <fill>
        <patternFill>
          <bgColor rgb="FFFF7C80"/>
        </patternFill>
      </fill>
    </dxf>
    <dxf>
      <fill>
        <patternFill>
          <bgColor rgb="FFFFC00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ill>
        <patternFill>
          <bgColor rgb="FFFFFF00"/>
        </patternFill>
      </fill>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ill>
        <patternFill patternType="none">
          <bgColor auto="1"/>
        </patternFill>
      </fill>
    </dxf>
    <dxf>
      <fill>
        <patternFill>
          <bgColor rgb="FFFFC000"/>
        </patternFill>
      </fill>
    </dxf>
    <dxf>
      <fill>
        <patternFill>
          <bgColor rgb="FFFF7C80"/>
        </patternFill>
      </fill>
    </dxf>
    <dxf>
      <font>
        <b/>
        <i val="0"/>
        <color rgb="FFFF0000"/>
      </font>
    </dxf>
    <dxf>
      <font>
        <b val="0"/>
        <i val="0"/>
      </font>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ill>
        <patternFill patternType="none">
          <bgColor auto="1"/>
        </patternFill>
      </fill>
    </dxf>
    <dxf>
      <fill>
        <patternFill>
          <bgColor rgb="FFFF7C80"/>
        </patternFill>
      </fill>
    </dxf>
    <dxf>
      <fill>
        <patternFill>
          <bgColor rgb="FFFFC000"/>
        </patternFill>
      </fill>
    </dxf>
    <dxf>
      <fill>
        <patternFill>
          <bgColor rgb="FFFFFF00"/>
        </patternFill>
      </fill>
    </dxf>
    <dxf>
      <font>
        <b/>
        <i val="0"/>
        <color rgb="FFFF0000"/>
      </font>
    </dxf>
    <dxf>
      <font>
        <b/>
        <i val="0"/>
        <color rgb="FFFF0000"/>
      </font>
    </dxf>
    <dxf>
      <fill>
        <patternFill>
          <bgColor rgb="FFFFC000"/>
        </patternFill>
      </fill>
    </dxf>
    <dxf>
      <fill>
        <patternFill>
          <bgColor rgb="FFFF7C80"/>
        </patternFill>
      </fill>
    </dxf>
    <dxf>
      <fill>
        <patternFill>
          <bgColor rgb="FFFFFF00"/>
        </patternFill>
      </fill>
    </dxf>
    <dxf>
      <fill>
        <patternFill patternType="none">
          <bgColor auto="1"/>
        </patternFill>
      </fill>
    </dxf>
    <dxf>
      <fill>
        <patternFill>
          <bgColor rgb="FFFFFF00"/>
        </patternFill>
      </fill>
    </dxf>
    <dxf>
      <fill>
        <patternFill>
          <bgColor rgb="FFFF7C80"/>
        </patternFill>
      </fill>
    </dxf>
    <dxf>
      <font>
        <b/>
        <i val="0"/>
        <color rgb="FFFF0000"/>
      </font>
    </dxf>
    <dxf>
      <fill>
        <patternFill patternType="none">
          <bgColor auto="1"/>
        </patternFill>
      </fill>
    </dxf>
    <dxf>
      <fill>
        <patternFill>
          <bgColor rgb="FFFFC000"/>
        </patternFill>
      </fill>
    </dxf>
    <dxf>
      <fill>
        <patternFill>
          <bgColor rgb="FFFF7C80"/>
        </patternFill>
      </fill>
    </dxf>
    <dxf>
      <fill>
        <patternFill>
          <bgColor rgb="FFFFFF00"/>
        </patternFill>
      </fill>
    </dxf>
    <dxf>
      <fill>
        <patternFill>
          <bgColor rgb="FFFFC000"/>
        </patternFill>
      </fill>
    </dxf>
    <dxf>
      <font>
        <b/>
        <i val="0"/>
        <color rgb="FFFF0000"/>
      </font>
    </dxf>
    <dxf>
      <fill>
        <patternFill patternType="none">
          <bgColor auto="1"/>
        </patternFill>
      </fill>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ont>
        <b/>
        <i val="0"/>
        <color rgb="FFFF0000"/>
      </font>
    </dxf>
    <dxf>
      <fill>
        <patternFill>
          <bgColor rgb="FFFFC000"/>
        </patternFill>
      </fill>
    </dxf>
    <dxf>
      <fill>
        <patternFill>
          <bgColor rgb="FFFF7C80"/>
        </patternFill>
      </fill>
    </dxf>
    <dxf>
      <font>
        <b/>
        <i val="0"/>
        <color rgb="FFFF0000"/>
      </font>
    </dxf>
    <dxf>
      <fill>
        <patternFill>
          <bgColor rgb="FFFF7C80"/>
        </patternFill>
      </fill>
    </dxf>
    <dxf>
      <fill>
        <patternFill patternType="none">
          <bgColor auto="1"/>
        </patternFill>
      </fill>
    </dxf>
    <dxf>
      <fill>
        <patternFill>
          <bgColor rgb="FFFFC0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ont>
        <b val="0"/>
        <i val="0"/>
      </font>
      <fill>
        <patternFill>
          <bgColor theme="3" tint="0.89996032593768116"/>
        </patternFill>
      </fill>
    </dxf>
    <dxf>
      <fill>
        <patternFill>
          <bgColor rgb="FFFFC000"/>
        </patternFill>
      </fill>
    </dxf>
    <dxf>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patternType="none">
          <bgColor auto="1"/>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rgb="FFFFFF00"/>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2-clt-file01\folderredirection$\Users\larodriguez\Documents\Public%20Safety\Police\T-0639%20SACRC%20(Real%20time%20crime%20center)\Exhibit%20A%20%20Functional%20Requirements%20201910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valuation Overview"/>
      <sheetName val="Instructions"/>
      <sheetName val="General"/>
      <sheetName val="Terminology"/>
      <sheetName val="Comments"/>
      <sheetName val="Sheet1"/>
      <sheetName val="Gunshot"/>
      <sheetName val="Camera"/>
      <sheetName val="Support Data"/>
      <sheetName val="Inde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A8DDF-6378-4FCE-99F7-F6D74AF103E4}">
  <sheetPr codeName="Sheet1">
    <tabColor rgb="FF00B0F0"/>
    <pageSetUpPr fitToPage="1"/>
  </sheetPr>
  <dimension ref="A1:F24"/>
  <sheetViews>
    <sheetView zoomScale="80" zoomScaleNormal="80" workbookViewId="0">
      <selection activeCell="A2" sqref="A2:F25"/>
    </sheetView>
  </sheetViews>
  <sheetFormatPr defaultColWidth="9.140625" defaultRowHeight="15" x14ac:dyDescent="0.25"/>
  <cols>
    <col min="1" max="1" width="9.140625" style="49"/>
    <col min="2" max="2" width="40" style="49" customWidth="1"/>
    <col min="3" max="5" width="9.140625" style="49"/>
    <col min="6" max="6" width="148.7109375" style="49" customWidth="1"/>
    <col min="7" max="16384" width="9.140625" style="49"/>
  </cols>
  <sheetData>
    <row r="1" spans="1:6" ht="15.75" thickTop="1" x14ac:dyDescent="0.25">
      <c r="A1" s="46"/>
      <c r="B1" s="47"/>
      <c r="C1" s="47"/>
      <c r="D1" s="47"/>
      <c r="E1" s="47"/>
      <c r="F1" s="48"/>
    </row>
    <row r="2" spans="1:6" ht="37.5" customHeight="1" x14ac:dyDescent="0.25">
      <c r="A2" s="50" t="s">
        <v>0</v>
      </c>
      <c r="B2" s="51"/>
      <c r="C2" s="51"/>
      <c r="D2" s="51"/>
      <c r="E2" s="51"/>
      <c r="F2" s="52"/>
    </row>
    <row r="3" spans="1:6" ht="49.5" customHeight="1" x14ac:dyDescent="0.25">
      <c r="A3" s="142" t="s">
        <v>308</v>
      </c>
      <c r="B3" s="143"/>
      <c r="C3" s="143"/>
      <c r="D3" s="143"/>
      <c r="E3" s="143"/>
      <c r="F3" s="144"/>
    </row>
    <row r="4" spans="1:6" ht="63.75" customHeight="1" x14ac:dyDescent="0.25">
      <c r="A4" s="145"/>
      <c r="B4" s="143"/>
      <c r="C4" s="143"/>
      <c r="D4" s="143"/>
      <c r="E4" s="143"/>
      <c r="F4" s="144"/>
    </row>
    <row r="5" spans="1:6" ht="73.5" customHeight="1" x14ac:dyDescent="0.25">
      <c r="A5" s="145"/>
      <c r="B5" s="143"/>
      <c r="C5" s="143"/>
      <c r="D5" s="143"/>
      <c r="E5" s="143"/>
      <c r="F5" s="144"/>
    </row>
    <row r="6" spans="1:6" x14ac:dyDescent="0.25">
      <c r="A6" s="145"/>
      <c r="B6" s="143"/>
      <c r="C6" s="143"/>
      <c r="D6" s="143"/>
      <c r="E6" s="143"/>
      <c r="F6" s="144"/>
    </row>
    <row r="7" spans="1:6" x14ac:dyDescent="0.25">
      <c r="A7" s="145"/>
      <c r="B7" s="143"/>
      <c r="C7" s="143"/>
      <c r="D7" s="143"/>
      <c r="E7" s="143"/>
      <c r="F7" s="144"/>
    </row>
    <row r="8" spans="1:6" x14ac:dyDescent="0.25">
      <c r="A8" s="145"/>
      <c r="B8" s="143"/>
      <c r="C8" s="143"/>
      <c r="D8" s="143"/>
      <c r="E8" s="143"/>
      <c r="F8" s="144"/>
    </row>
    <row r="9" spans="1:6" x14ac:dyDescent="0.25">
      <c r="A9" s="145"/>
      <c r="B9" s="143"/>
      <c r="C9" s="143"/>
      <c r="D9" s="143"/>
      <c r="E9" s="143"/>
      <c r="F9" s="144"/>
    </row>
    <row r="10" spans="1:6" x14ac:dyDescent="0.25">
      <c r="A10" s="145"/>
      <c r="B10" s="143"/>
      <c r="C10" s="143"/>
      <c r="D10" s="143"/>
      <c r="E10" s="143"/>
      <c r="F10" s="144"/>
    </row>
    <row r="11" spans="1:6" ht="15.75" thickBot="1" x14ac:dyDescent="0.3">
      <c r="A11" s="146"/>
      <c r="B11" s="147"/>
      <c r="C11" s="147"/>
      <c r="D11" s="147"/>
      <c r="E11" s="147"/>
      <c r="F11" s="148"/>
    </row>
    <row r="12" spans="1:6" ht="16.5" thickTop="1" thickBot="1" x14ac:dyDescent="0.3"/>
    <row r="13" spans="1:6" ht="15.75" thickBot="1" x14ac:dyDescent="0.3">
      <c r="B13" s="53" t="s">
        <v>1</v>
      </c>
      <c r="C13" s="138" t="s">
        <v>2</v>
      </c>
      <c r="D13" s="139"/>
      <c r="E13" s="139"/>
      <c r="F13" s="140"/>
    </row>
    <row r="14" spans="1:6" ht="39.75" customHeight="1" x14ac:dyDescent="0.25">
      <c r="B14" s="54" t="s">
        <v>3</v>
      </c>
      <c r="C14" s="143" t="s">
        <v>4</v>
      </c>
      <c r="D14" s="143"/>
      <c r="E14" s="143"/>
      <c r="F14" s="141"/>
    </row>
    <row r="15" spans="1:6" ht="37.5" customHeight="1" x14ac:dyDescent="0.25">
      <c r="B15" s="55" t="s">
        <v>5</v>
      </c>
      <c r="C15" s="141" t="s">
        <v>6</v>
      </c>
      <c r="D15" s="141"/>
      <c r="E15" s="141"/>
      <c r="F15" s="141"/>
    </row>
    <row r="16" spans="1:6" ht="59.25" customHeight="1" x14ac:dyDescent="0.25">
      <c r="B16" s="55" t="s">
        <v>7</v>
      </c>
      <c r="C16" s="141" t="s">
        <v>314</v>
      </c>
      <c r="D16" s="141"/>
      <c r="E16" s="141"/>
      <c r="F16" s="141"/>
    </row>
    <row r="17" spans="2:6" ht="59.25" customHeight="1" x14ac:dyDescent="0.25">
      <c r="B17" s="55" t="s">
        <v>8</v>
      </c>
      <c r="C17" s="141" t="s">
        <v>9</v>
      </c>
      <c r="D17" s="141"/>
      <c r="E17" s="141"/>
      <c r="F17" s="141"/>
    </row>
    <row r="18" spans="2:6" ht="47.25" customHeight="1" x14ac:dyDescent="0.25">
      <c r="B18" s="55" t="s">
        <v>313</v>
      </c>
      <c r="C18" s="141" t="s">
        <v>10</v>
      </c>
      <c r="D18" s="141"/>
      <c r="E18" s="141"/>
      <c r="F18" s="141"/>
    </row>
    <row r="19" spans="2:6" ht="48.75" customHeight="1" x14ac:dyDescent="0.25">
      <c r="B19" s="55" t="s">
        <v>11</v>
      </c>
      <c r="C19" s="141" t="s">
        <v>12</v>
      </c>
      <c r="D19" s="141"/>
      <c r="E19" s="141"/>
      <c r="F19" s="141"/>
    </row>
    <row r="20" spans="2:6" ht="75.75" customHeight="1" x14ac:dyDescent="0.25">
      <c r="B20" s="55" t="s">
        <v>302</v>
      </c>
      <c r="C20" s="149" t="s">
        <v>309</v>
      </c>
      <c r="D20" s="149"/>
      <c r="E20" s="149"/>
      <c r="F20" s="150"/>
    </row>
    <row r="21" spans="2:6" ht="66" customHeight="1" x14ac:dyDescent="0.25">
      <c r="B21" s="55" t="s">
        <v>303</v>
      </c>
      <c r="C21" s="149" t="s">
        <v>310</v>
      </c>
      <c r="D21" s="149"/>
      <c r="E21" s="149"/>
      <c r="F21" s="150"/>
    </row>
    <row r="22" spans="2:6" ht="79.5" customHeight="1" x14ac:dyDescent="0.25">
      <c r="B22" s="55" t="s">
        <v>304</v>
      </c>
      <c r="C22" s="149" t="s">
        <v>311</v>
      </c>
      <c r="D22" s="149"/>
      <c r="E22" s="149"/>
      <c r="F22" s="150"/>
    </row>
    <row r="23" spans="2:6" ht="96" customHeight="1" x14ac:dyDescent="0.25">
      <c r="B23" s="55" t="s">
        <v>305</v>
      </c>
      <c r="C23" s="149" t="s">
        <v>312</v>
      </c>
      <c r="D23" s="149"/>
      <c r="E23" s="149"/>
      <c r="F23" s="150"/>
    </row>
    <row r="24" spans="2:6" x14ac:dyDescent="0.25">
      <c r="B24" s="56"/>
      <c r="C24" s="57"/>
      <c r="D24" s="58"/>
      <c r="E24" s="58"/>
      <c r="F24" s="59"/>
    </row>
  </sheetData>
  <sheetProtection algorithmName="SHA-512" hashValue="6Ewel7nQM+/GJewqKiYEpUxZibYD2kCuo1BwqPxOr+cg4yD3gnbjdO6/DjO5AW54gquPR6WEVTtMxOEphvwqZg==" saltValue="PpTA4Nx9Ii3TVcl1ACuxPQ==" spinCount="100000" sheet="1" objects="1" scenarios="1" selectLockedCells="1" selectUnlockedCells="1"/>
  <mergeCells count="12">
    <mergeCell ref="C20:F20"/>
    <mergeCell ref="C21:F21"/>
    <mergeCell ref="C22:F22"/>
    <mergeCell ref="C23:F23"/>
    <mergeCell ref="C18:F18"/>
    <mergeCell ref="C19:F19"/>
    <mergeCell ref="C13:F13"/>
    <mergeCell ref="C17:F17"/>
    <mergeCell ref="A3:F11"/>
    <mergeCell ref="C14:F14"/>
    <mergeCell ref="C15:F15"/>
    <mergeCell ref="C16:F16"/>
  </mergeCells>
  <pageMargins left="0.7" right="0.7" top="0.75" bottom="0.75" header="0.3" footer="0.3"/>
  <pageSetup scale="59" orientation="landscape" r:id="rId1"/>
  <headerFooter>
    <oddHeader>&amp;C&amp;F</oddHeader>
    <oddFooter>&amp;L&amp;D&amp;C&amp;A&amp;RPage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tabColor rgb="FF00B0F0"/>
    <pageSetUpPr fitToPage="1"/>
  </sheetPr>
  <dimension ref="A1:Y53"/>
  <sheetViews>
    <sheetView zoomScale="85" zoomScaleNormal="85" workbookViewId="0">
      <pane ySplit="3" topLeftCell="A30" activePane="bottomLeft" state="frozen"/>
      <selection pane="bottomLeft" activeCell="G33" sqref="G33"/>
    </sheetView>
  </sheetViews>
  <sheetFormatPr defaultColWidth="9.140625" defaultRowHeight="15" x14ac:dyDescent="0.25"/>
  <cols>
    <col min="1" max="1" width="10.7109375" style="111" customWidth="1"/>
    <col min="2" max="2" width="18.7109375" style="111" customWidth="1"/>
    <col min="3" max="3" width="32.28515625" style="112" customWidth="1"/>
    <col min="4" max="4" width="18" style="113" hidden="1" customWidth="1"/>
    <col min="5" max="5" width="1.28515625" style="112" hidden="1" customWidth="1"/>
    <col min="6" max="6" width="67" style="114" customWidth="1"/>
    <col min="7" max="7" width="65.7109375" style="115" customWidth="1"/>
    <col min="8" max="8" width="30.42578125" style="115" customWidth="1"/>
    <col min="9" max="10" width="30.7109375" style="116" customWidth="1"/>
    <col min="11" max="11" width="10.7109375" hidden="1" customWidth="1"/>
    <col min="12" max="13" width="10" style="100" hidden="1" customWidth="1"/>
    <col min="14" max="23" width="8.7109375" style="100" hidden="1" customWidth="1"/>
    <col min="24" max="24" width="60.7109375" style="100" hidden="1" customWidth="1"/>
    <col min="25" max="25" width="32.7109375" style="100" hidden="1" customWidth="1"/>
    <col min="26" max="16384" width="9.140625" style="100"/>
  </cols>
  <sheetData>
    <row r="1" spans="1:25" s="68" customFormat="1" ht="105" customHeight="1" thickBot="1" x14ac:dyDescent="0.3">
      <c r="A1" s="61" t="s">
        <v>13</v>
      </c>
      <c r="B1" s="61" t="s">
        <v>14</v>
      </c>
      <c r="C1" s="61" t="s">
        <v>15</v>
      </c>
      <c r="D1" s="62" t="s">
        <v>16</v>
      </c>
      <c r="E1" s="61" t="s">
        <v>17</v>
      </c>
      <c r="F1" s="61" t="s">
        <v>18</v>
      </c>
      <c r="G1" s="61" t="s">
        <v>19</v>
      </c>
      <c r="H1" s="61" t="s">
        <v>20</v>
      </c>
      <c r="I1" s="61" t="s">
        <v>21</v>
      </c>
      <c r="J1" s="61" t="s">
        <v>22</v>
      </c>
      <c r="K1" s="63" t="s">
        <v>23</v>
      </c>
      <c r="L1" s="63" t="s">
        <v>24</v>
      </c>
      <c r="M1" s="63" t="s">
        <v>25</v>
      </c>
      <c r="N1" s="63" t="s">
        <v>26</v>
      </c>
      <c r="O1" s="63" t="s">
        <v>27</v>
      </c>
      <c r="P1" s="63" t="s">
        <v>28</v>
      </c>
      <c r="Q1" s="64" t="s">
        <v>29</v>
      </c>
      <c r="R1" s="64" t="s">
        <v>30</v>
      </c>
      <c r="S1" s="64" t="s">
        <v>31</v>
      </c>
      <c r="T1" s="64" t="s">
        <v>32</v>
      </c>
      <c r="U1" s="64" t="s">
        <v>33</v>
      </c>
      <c r="V1" s="64" t="s">
        <v>34</v>
      </c>
      <c r="W1" s="65" t="s">
        <v>35</v>
      </c>
      <c r="X1" s="66" t="s">
        <v>36</v>
      </c>
      <c r="Y1" s="67" t="s">
        <v>37</v>
      </c>
    </row>
    <row r="2" spans="1:25" s="68" customFormat="1" ht="26.25" customHeight="1" thickBot="1" x14ac:dyDescent="0.3">
      <c r="A2" s="69" t="s">
        <v>38</v>
      </c>
      <c r="B2" s="70"/>
      <c r="C2" s="45"/>
      <c r="D2" s="71"/>
      <c r="E2" s="71"/>
      <c r="F2" s="72"/>
      <c r="G2" s="72"/>
      <c r="H2" s="151" t="s">
        <v>306</v>
      </c>
      <c r="I2" s="152"/>
      <c r="J2" s="153"/>
      <c r="K2" s="73">
        <v>5</v>
      </c>
      <c r="L2" s="74">
        <v>2</v>
      </c>
      <c r="M2" s="74">
        <v>0</v>
      </c>
      <c r="N2" s="74">
        <v>3</v>
      </c>
      <c r="O2" s="74">
        <v>1</v>
      </c>
      <c r="P2" s="74">
        <v>0</v>
      </c>
      <c r="Q2" s="74">
        <v>1</v>
      </c>
      <c r="R2" s="73">
        <v>0</v>
      </c>
      <c r="S2" s="73">
        <v>0</v>
      </c>
      <c r="T2" s="75"/>
      <c r="U2" s="73" t="s">
        <v>39</v>
      </c>
      <c r="V2" s="76"/>
      <c r="W2" s="77"/>
      <c r="X2" s="78"/>
      <c r="Y2" s="79"/>
    </row>
    <row r="3" spans="1:25" s="86" customFormat="1" ht="30" customHeight="1" x14ac:dyDescent="0.25">
      <c r="A3" s="80"/>
      <c r="B3" s="81"/>
      <c r="C3" s="82"/>
      <c r="D3" s="83"/>
      <c r="E3" s="82"/>
      <c r="F3" s="84" t="s">
        <v>40</v>
      </c>
      <c r="G3" s="85"/>
      <c r="H3" s="85"/>
      <c r="I3" s="82"/>
      <c r="J3" s="82"/>
      <c r="K3" s="82"/>
      <c r="L3" s="82"/>
      <c r="M3" s="82"/>
      <c r="N3" s="82"/>
      <c r="O3" s="82"/>
      <c r="P3" s="82"/>
      <c r="Q3" s="82"/>
      <c r="R3" s="82"/>
      <c r="S3" s="82"/>
      <c r="T3" s="82"/>
      <c r="U3" s="82"/>
      <c r="V3" s="82"/>
      <c r="W3" s="82"/>
      <c r="X3" s="82"/>
      <c r="Y3" s="82"/>
    </row>
    <row r="4" spans="1:25" s="86" customFormat="1" ht="75" customHeight="1" x14ac:dyDescent="0.2">
      <c r="A4" s="87" t="s">
        <v>41</v>
      </c>
      <c r="B4" s="88" t="s">
        <v>42</v>
      </c>
      <c r="C4" s="88" t="s">
        <v>43</v>
      </c>
      <c r="D4" s="89" t="s">
        <v>44</v>
      </c>
      <c r="E4" s="88" t="s">
        <v>45</v>
      </c>
      <c r="F4" s="90" t="s">
        <v>46</v>
      </c>
      <c r="G4" s="32"/>
      <c r="H4" s="1" t="s">
        <v>47</v>
      </c>
      <c r="I4" s="1" t="s">
        <v>47</v>
      </c>
      <c r="J4" s="1" t="s">
        <v>47</v>
      </c>
      <c r="K4" s="91">
        <f t="shared" ref="K4:K26" si="0">COUNTIFS(C4:C4,"=High",H4:H4,"=YES-Fully meets")</f>
        <v>0</v>
      </c>
      <c r="L4" s="91">
        <f t="shared" ref="L4:L26" si="1">COUNTIFS(C4:C4,"=High",H4:H4,"=YES-Partially meets")</f>
        <v>0</v>
      </c>
      <c r="M4" s="91">
        <f t="shared" ref="M4:M26" si="2">COUNTIFS(C4:C4,"=High",H4:H4,"=NO-Does not meet")</f>
        <v>0</v>
      </c>
      <c r="N4" s="91">
        <f t="shared" ref="N4:N26" si="3">COUNTIFS(C4:C4,"=Medium",H4:H4,"=YES-Fully meets")</f>
        <v>0</v>
      </c>
      <c r="O4" s="91">
        <f t="shared" ref="O4:O26" si="4">COUNTIFS(C4:C4,"=Medium",H4:H4,"=YES-Partially meets")</f>
        <v>0</v>
      </c>
      <c r="P4" s="91">
        <f t="shared" ref="P4:P26" si="5">COUNTIFS(C4:C4,"=Medium",H4:H4,"=NO-Does not meet")</f>
        <v>0</v>
      </c>
      <c r="Q4" s="91">
        <f t="shared" ref="Q4:Q26" si="6">COUNTIFS(C4:C4,"=Low",H4:H4,"=YES-Fully meets")</f>
        <v>0</v>
      </c>
      <c r="R4" s="91">
        <f t="shared" ref="R4:R26" si="7">COUNTIFS(C4:C4,"=Low",H4:H4,"=YES-Partially meets")</f>
        <v>0</v>
      </c>
      <c r="S4" s="91">
        <f t="shared" ref="S4:S26" si="8">COUNTIFS(C4:C4,"=Low",H4:H4,"=NO-Does not meet")</f>
        <v>0</v>
      </c>
      <c r="T4" s="91">
        <f>+(K4*'IT Tech Functional Reqs'!$K$2)+(L4*'IT Tech Functional Reqs'!$L$2)+(M4*'IT Tech Functional Reqs'!$M$2)+(N4*'IT Tech Functional Reqs'!$N$2)+(O4*'IT Tech Functional Reqs'!$O$2)+(P4*'IT Tech Functional Reqs'!$P$2)+(Q4*'IT Tech Functional Reqs'!$Q$2)+(R4*'IT Tech Functional Reqs'!$R$2)+(S4*'IT Tech Functional Reqs'!$S$4)</f>
        <v>0</v>
      </c>
      <c r="U4" s="91">
        <f t="shared" ref="U4:U26" si="9">IF($I4="Production",1,IF($I4="Development",0.25,0))</f>
        <v>0</v>
      </c>
      <c r="V4" s="91">
        <f t="shared" ref="V4:V26" si="10">+T4*U4</f>
        <v>0</v>
      </c>
      <c r="W4" s="91">
        <f t="shared" ref="W4:W26" si="11">IF(C4="High",$K$2,IF(C4="Medium",$N$2,$Q$2))</f>
        <v>3</v>
      </c>
      <c r="X4" s="92"/>
      <c r="Y4" s="93"/>
    </row>
    <row r="5" spans="1:25" s="86" customFormat="1" ht="75" customHeight="1" x14ac:dyDescent="0.2">
      <c r="A5" s="87" t="s">
        <v>48</v>
      </c>
      <c r="B5" s="88" t="s">
        <v>42</v>
      </c>
      <c r="C5" s="88" t="s">
        <v>49</v>
      </c>
      <c r="D5" s="89" t="s">
        <v>50</v>
      </c>
      <c r="E5" s="88" t="s">
        <v>51</v>
      </c>
      <c r="F5" s="90" t="s">
        <v>52</v>
      </c>
      <c r="G5" s="31"/>
      <c r="H5" s="1" t="s">
        <v>47</v>
      </c>
      <c r="I5" s="1" t="s">
        <v>47</v>
      </c>
      <c r="J5" s="1" t="s">
        <v>47</v>
      </c>
      <c r="K5" s="91">
        <f t="shared" si="0"/>
        <v>0</v>
      </c>
      <c r="L5" s="91">
        <f t="shared" si="1"/>
        <v>0</v>
      </c>
      <c r="M5" s="91">
        <f t="shared" si="2"/>
        <v>0</v>
      </c>
      <c r="N5" s="91">
        <f t="shared" si="3"/>
        <v>0</v>
      </c>
      <c r="O5" s="91">
        <f t="shared" si="4"/>
        <v>0</v>
      </c>
      <c r="P5" s="91">
        <f t="shared" si="5"/>
        <v>0</v>
      </c>
      <c r="Q5" s="91">
        <f t="shared" si="6"/>
        <v>0</v>
      </c>
      <c r="R5" s="91">
        <f t="shared" si="7"/>
        <v>0</v>
      </c>
      <c r="S5" s="91">
        <f t="shared" si="8"/>
        <v>0</v>
      </c>
      <c r="T5" s="91">
        <f>+(K5*'IT Tech Functional Reqs'!$K$2)+(L5*'IT Tech Functional Reqs'!$L$2)+(M5*'IT Tech Functional Reqs'!$M$2)+(N5*'IT Tech Functional Reqs'!$N$2)+(O5*'IT Tech Functional Reqs'!$O$2)+(P5*'IT Tech Functional Reqs'!$P$2)+(Q5*'IT Tech Functional Reqs'!$Q$2)+(R5*'IT Tech Functional Reqs'!$R$2)+(S5*'IT Tech Functional Reqs'!$S$4)</f>
        <v>0</v>
      </c>
      <c r="U5" s="91">
        <f t="shared" si="9"/>
        <v>0</v>
      </c>
      <c r="V5" s="91">
        <f t="shared" si="10"/>
        <v>0</v>
      </c>
      <c r="W5" s="91">
        <f t="shared" si="11"/>
        <v>5</v>
      </c>
      <c r="X5" s="92"/>
      <c r="Y5" s="93"/>
    </row>
    <row r="6" spans="1:25" s="86" customFormat="1" ht="75" customHeight="1" x14ac:dyDescent="0.2">
      <c r="A6" s="87" t="s">
        <v>53</v>
      </c>
      <c r="B6" s="88" t="s">
        <v>54</v>
      </c>
      <c r="C6" s="88" t="s">
        <v>49</v>
      </c>
      <c r="D6" s="89" t="s">
        <v>55</v>
      </c>
      <c r="E6" s="88" t="s">
        <v>51</v>
      </c>
      <c r="F6" s="90" t="s">
        <v>56</v>
      </c>
      <c r="G6" s="31"/>
      <c r="H6" s="1" t="s">
        <v>47</v>
      </c>
      <c r="I6" s="1" t="s">
        <v>47</v>
      </c>
      <c r="J6" s="1" t="s">
        <v>47</v>
      </c>
      <c r="K6" s="91">
        <f t="shared" si="0"/>
        <v>0</v>
      </c>
      <c r="L6" s="91">
        <f t="shared" si="1"/>
        <v>0</v>
      </c>
      <c r="M6" s="91">
        <f t="shared" si="2"/>
        <v>0</v>
      </c>
      <c r="N6" s="91">
        <f t="shared" si="3"/>
        <v>0</v>
      </c>
      <c r="O6" s="91">
        <f t="shared" si="4"/>
        <v>0</v>
      </c>
      <c r="P6" s="91">
        <f t="shared" si="5"/>
        <v>0</v>
      </c>
      <c r="Q6" s="91">
        <f t="shared" si="6"/>
        <v>0</v>
      </c>
      <c r="R6" s="91">
        <f t="shared" si="7"/>
        <v>0</v>
      </c>
      <c r="S6" s="91">
        <f t="shared" si="8"/>
        <v>0</v>
      </c>
      <c r="T6" s="91">
        <f>+(K6*'IT Tech Functional Reqs'!$K$2)+(L6*'IT Tech Functional Reqs'!$L$2)+(M6*'IT Tech Functional Reqs'!$M$2)+(N6*'IT Tech Functional Reqs'!$N$2)+(O6*'IT Tech Functional Reqs'!$O$2)+(P6*'IT Tech Functional Reqs'!$P$2)+(Q6*'IT Tech Functional Reqs'!$Q$2)+(R6*'IT Tech Functional Reqs'!$R$2)+(S6*'IT Tech Functional Reqs'!$S$4)</f>
        <v>0</v>
      </c>
      <c r="U6" s="91">
        <f t="shared" si="9"/>
        <v>0</v>
      </c>
      <c r="V6" s="91">
        <f t="shared" si="10"/>
        <v>0</v>
      </c>
      <c r="W6" s="91">
        <f t="shared" si="11"/>
        <v>5</v>
      </c>
      <c r="X6" s="92"/>
      <c r="Y6" s="93"/>
    </row>
    <row r="7" spans="1:25" s="86" customFormat="1" ht="75" customHeight="1" x14ac:dyDescent="0.2">
      <c r="A7" s="87" t="s">
        <v>57</v>
      </c>
      <c r="B7" s="88" t="s">
        <v>54</v>
      </c>
      <c r="C7" s="88" t="s">
        <v>49</v>
      </c>
      <c r="D7" s="89" t="s">
        <v>58</v>
      </c>
      <c r="E7" s="88" t="s">
        <v>51</v>
      </c>
      <c r="F7" s="90" t="s">
        <v>59</v>
      </c>
      <c r="G7" s="31"/>
      <c r="H7" s="1" t="s">
        <v>47</v>
      </c>
      <c r="I7" s="1" t="s">
        <v>47</v>
      </c>
      <c r="J7" s="1" t="s">
        <v>47</v>
      </c>
      <c r="K7" s="91">
        <f t="shared" si="0"/>
        <v>0</v>
      </c>
      <c r="L7" s="91">
        <f t="shared" si="1"/>
        <v>0</v>
      </c>
      <c r="M7" s="91">
        <f t="shared" si="2"/>
        <v>0</v>
      </c>
      <c r="N7" s="91">
        <f t="shared" si="3"/>
        <v>0</v>
      </c>
      <c r="O7" s="91">
        <f t="shared" si="4"/>
        <v>0</v>
      </c>
      <c r="P7" s="91">
        <f t="shared" si="5"/>
        <v>0</v>
      </c>
      <c r="Q7" s="91">
        <f t="shared" si="6"/>
        <v>0</v>
      </c>
      <c r="R7" s="91">
        <f t="shared" si="7"/>
        <v>0</v>
      </c>
      <c r="S7" s="91">
        <f t="shared" si="8"/>
        <v>0</v>
      </c>
      <c r="T7" s="91">
        <f>+(K7*'IT Tech Functional Reqs'!$K$2)+(L7*'IT Tech Functional Reqs'!$L$2)+(M7*'IT Tech Functional Reqs'!$M$2)+(N7*'IT Tech Functional Reqs'!$N$2)+(O7*'IT Tech Functional Reqs'!$O$2)+(P7*'IT Tech Functional Reqs'!$P$2)+(Q7*'IT Tech Functional Reqs'!$Q$2)+(R7*'IT Tech Functional Reqs'!$R$2)+(S7*'IT Tech Functional Reqs'!$S$4)</f>
        <v>0</v>
      </c>
      <c r="U7" s="91">
        <f t="shared" si="9"/>
        <v>0</v>
      </c>
      <c r="V7" s="91">
        <f t="shared" si="10"/>
        <v>0</v>
      </c>
      <c r="W7" s="91">
        <f t="shared" si="11"/>
        <v>5</v>
      </c>
      <c r="X7" s="92"/>
      <c r="Y7" s="93"/>
    </row>
    <row r="8" spans="1:25" s="86" customFormat="1" ht="75" customHeight="1" x14ac:dyDescent="0.2">
      <c r="A8" s="87" t="s">
        <v>60</v>
      </c>
      <c r="B8" s="88" t="s">
        <v>54</v>
      </c>
      <c r="C8" s="88" t="s">
        <v>43</v>
      </c>
      <c r="D8" s="89" t="s">
        <v>61</v>
      </c>
      <c r="E8" s="88" t="s">
        <v>45</v>
      </c>
      <c r="F8" s="90" t="s">
        <v>62</v>
      </c>
      <c r="G8" s="31"/>
      <c r="H8" s="1" t="s">
        <v>47</v>
      </c>
      <c r="I8" s="1" t="s">
        <v>47</v>
      </c>
      <c r="J8" s="1" t="s">
        <v>47</v>
      </c>
      <c r="K8" s="91">
        <f t="shared" si="0"/>
        <v>0</v>
      </c>
      <c r="L8" s="91">
        <f t="shared" si="1"/>
        <v>0</v>
      </c>
      <c r="M8" s="91">
        <f t="shared" si="2"/>
        <v>0</v>
      </c>
      <c r="N8" s="91">
        <f t="shared" si="3"/>
        <v>0</v>
      </c>
      <c r="O8" s="91">
        <f t="shared" si="4"/>
        <v>0</v>
      </c>
      <c r="P8" s="91">
        <f t="shared" si="5"/>
        <v>0</v>
      </c>
      <c r="Q8" s="91">
        <f t="shared" si="6"/>
        <v>0</v>
      </c>
      <c r="R8" s="91">
        <f t="shared" si="7"/>
        <v>0</v>
      </c>
      <c r="S8" s="91">
        <f t="shared" si="8"/>
        <v>0</v>
      </c>
      <c r="T8" s="91">
        <f>+(K8*'IT Tech Functional Reqs'!$K$2)+(L8*'IT Tech Functional Reqs'!$L$2)+(M8*'IT Tech Functional Reqs'!$M$2)+(N8*'IT Tech Functional Reqs'!$N$2)+(O8*'IT Tech Functional Reqs'!$O$2)+(P8*'IT Tech Functional Reqs'!$P$2)+(Q8*'IT Tech Functional Reqs'!$Q$2)+(R8*'IT Tech Functional Reqs'!$R$2)+(S8*'IT Tech Functional Reqs'!$S$4)</f>
        <v>0</v>
      </c>
      <c r="U8" s="91">
        <f t="shared" si="9"/>
        <v>0</v>
      </c>
      <c r="V8" s="91">
        <f t="shared" si="10"/>
        <v>0</v>
      </c>
      <c r="W8" s="91">
        <f t="shared" si="11"/>
        <v>3</v>
      </c>
      <c r="X8" s="92"/>
      <c r="Y8" s="93"/>
    </row>
    <row r="9" spans="1:25" s="86" customFormat="1" ht="75" customHeight="1" x14ac:dyDescent="0.2">
      <c r="A9" s="87" t="s">
        <v>404</v>
      </c>
      <c r="B9" s="88" t="s">
        <v>54</v>
      </c>
      <c r="C9" s="88" t="s">
        <v>43</v>
      </c>
      <c r="D9" s="89" t="s">
        <v>64</v>
      </c>
      <c r="E9" s="88" t="s">
        <v>45</v>
      </c>
      <c r="F9" s="90" t="s">
        <v>65</v>
      </c>
      <c r="G9" s="31"/>
      <c r="H9" s="1" t="s">
        <v>47</v>
      </c>
      <c r="I9" s="1" t="s">
        <v>47</v>
      </c>
      <c r="J9" s="1" t="s">
        <v>47</v>
      </c>
      <c r="K9" s="91">
        <f t="shared" si="0"/>
        <v>0</v>
      </c>
      <c r="L9" s="91">
        <f t="shared" si="1"/>
        <v>0</v>
      </c>
      <c r="M9" s="91">
        <f t="shared" si="2"/>
        <v>0</v>
      </c>
      <c r="N9" s="91">
        <f t="shared" si="3"/>
        <v>0</v>
      </c>
      <c r="O9" s="91">
        <f t="shared" si="4"/>
        <v>0</v>
      </c>
      <c r="P9" s="91">
        <f t="shared" si="5"/>
        <v>0</v>
      </c>
      <c r="Q9" s="91">
        <f t="shared" si="6"/>
        <v>0</v>
      </c>
      <c r="R9" s="91">
        <f t="shared" si="7"/>
        <v>0</v>
      </c>
      <c r="S9" s="91">
        <f t="shared" si="8"/>
        <v>0</v>
      </c>
      <c r="T9" s="91">
        <f>+(K9*'IT Tech Functional Reqs'!$K$2)+(L9*'IT Tech Functional Reqs'!$L$2)+(M9*'IT Tech Functional Reqs'!$M$2)+(N9*'IT Tech Functional Reqs'!$N$2)+(O9*'IT Tech Functional Reqs'!$O$2)+(P9*'IT Tech Functional Reqs'!$P$2)+(Q9*'IT Tech Functional Reqs'!$Q$2)+(R9*'IT Tech Functional Reqs'!$R$2)+(S9*'IT Tech Functional Reqs'!$S$4)</f>
        <v>0</v>
      </c>
      <c r="U9" s="91">
        <f t="shared" si="9"/>
        <v>0</v>
      </c>
      <c r="V9" s="91">
        <f t="shared" si="10"/>
        <v>0</v>
      </c>
      <c r="W9" s="91">
        <f t="shared" si="11"/>
        <v>3</v>
      </c>
      <c r="X9" s="92"/>
      <c r="Y9" s="93"/>
    </row>
    <row r="10" spans="1:25" s="86" customFormat="1" ht="75" customHeight="1" x14ac:dyDescent="0.2">
      <c r="A10" s="87" t="s">
        <v>63</v>
      </c>
      <c r="B10" s="88" t="s">
        <v>54</v>
      </c>
      <c r="C10" s="88" t="s">
        <v>49</v>
      </c>
      <c r="D10" s="89" t="s">
        <v>67</v>
      </c>
      <c r="E10" s="88" t="s">
        <v>51</v>
      </c>
      <c r="F10" s="90" t="s">
        <v>68</v>
      </c>
      <c r="G10" s="31"/>
      <c r="H10" s="1" t="s">
        <v>47</v>
      </c>
      <c r="I10" s="1" t="s">
        <v>47</v>
      </c>
      <c r="J10" s="1" t="s">
        <v>47</v>
      </c>
      <c r="K10" s="91">
        <f t="shared" si="0"/>
        <v>0</v>
      </c>
      <c r="L10" s="91">
        <f t="shared" si="1"/>
        <v>0</v>
      </c>
      <c r="M10" s="91">
        <f t="shared" si="2"/>
        <v>0</v>
      </c>
      <c r="N10" s="91">
        <f t="shared" si="3"/>
        <v>0</v>
      </c>
      <c r="O10" s="91">
        <f t="shared" si="4"/>
        <v>0</v>
      </c>
      <c r="P10" s="91">
        <f t="shared" si="5"/>
        <v>0</v>
      </c>
      <c r="Q10" s="91">
        <f t="shared" si="6"/>
        <v>0</v>
      </c>
      <c r="R10" s="91">
        <f t="shared" si="7"/>
        <v>0</v>
      </c>
      <c r="S10" s="91">
        <f t="shared" si="8"/>
        <v>0</v>
      </c>
      <c r="T10" s="91">
        <f>+(K10*'IT Tech Functional Reqs'!$K$2)+(L10*'IT Tech Functional Reqs'!$L$2)+(M10*'IT Tech Functional Reqs'!$M$2)+(N10*'IT Tech Functional Reqs'!$N$2)+(O10*'IT Tech Functional Reqs'!$O$2)+(P10*'IT Tech Functional Reqs'!$P$2)+(Q10*'IT Tech Functional Reqs'!$Q$2)+(R10*'IT Tech Functional Reqs'!$R$2)+(S10*'IT Tech Functional Reqs'!$S$4)</f>
        <v>0</v>
      </c>
      <c r="U10" s="91">
        <f t="shared" si="9"/>
        <v>0</v>
      </c>
      <c r="V10" s="91">
        <f t="shared" si="10"/>
        <v>0</v>
      </c>
      <c r="W10" s="91">
        <f t="shared" si="11"/>
        <v>5</v>
      </c>
      <c r="X10" s="92"/>
      <c r="Y10" s="93"/>
    </row>
    <row r="11" spans="1:25" s="86" customFormat="1" ht="75" customHeight="1" x14ac:dyDescent="0.2">
      <c r="A11" s="87" t="s">
        <v>66</v>
      </c>
      <c r="B11" s="94" t="s">
        <v>70</v>
      </c>
      <c r="C11" s="88" t="s">
        <v>49</v>
      </c>
      <c r="D11" s="89" t="s">
        <v>71</v>
      </c>
      <c r="E11" s="88" t="s">
        <v>51</v>
      </c>
      <c r="F11" s="90" t="s">
        <v>72</v>
      </c>
      <c r="G11" s="35"/>
      <c r="H11" s="1" t="s">
        <v>47</v>
      </c>
      <c r="I11" s="1" t="s">
        <v>47</v>
      </c>
      <c r="J11" s="1" t="s">
        <v>47</v>
      </c>
      <c r="K11" s="91">
        <f t="shared" si="0"/>
        <v>0</v>
      </c>
      <c r="L11" s="91">
        <f t="shared" si="1"/>
        <v>0</v>
      </c>
      <c r="M11" s="91">
        <f t="shared" si="2"/>
        <v>0</v>
      </c>
      <c r="N11" s="91">
        <f t="shared" si="3"/>
        <v>0</v>
      </c>
      <c r="O11" s="91">
        <f t="shared" si="4"/>
        <v>0</v>
      </c>
      <c r="P11" s="91">
        <f t="shared" si="5"/>
        <v>0</v>
      </c>
      <c r="Q11" s="91">
        <f t="shared" si="6"/>
        <v>0</v>
      </c>
      <c r="R11" s="91">
        <f t="shared" si="7"/>
        <v>0</v>
      </c>
      <c r="S11" s="91">
        <f t="shared" si="8"/>
        <v>0</v>
      </c>
      <c r="T11" s="91">
        <f>+(K11*'IT Tech Functional Reqs'!$K$2)+(L11*'IT Tech Functional Reqs'!$L$2)+(M11*'IT Tech Functional Reqs'!$M$2)+(N11*'IT Tech Functional Reqs'!$N$2)+(O11*'IT Tech Functional Reqs'!$O$2)+(P11*'IT Tech Functional Reqs'!$P$2)+(Q11*'IT Tech Functional Reqs'!$Q$2)+(R11*'IT Tech Functional Reqs'!$R$2)+(S11*'IT Tech Functional Reqs'!$S$4)</f>
        <v>0</v>
      </c>
      <c r="U11" s="91">
        <f t="shared" si="9"/>
        <v>0</v>
      </c>
      <c r="V11" s="91">
        <f t="shared" si="10"/>
        <v>0</v>
      </c>
      <c r="W11" s="91">
        <f t="shared" si="11"/>
        <v>5</v>
      </c>
      <c r="X11" s="95"/>
      <c r="Y11" s="93"/>
    </row>
    <row r="12" spans="1:25" s="86" customFormat="1" ht="75" customHeight="1" x14ac:dyDescent="0.2">
      <c r="A12" s="87" t="s">
        <v>69</v>
      </c>
      <c r="B12" s="94" t="s">
        <v>70</v>
      </c>
      <c r="C12" s="88" t="s">
        <v>49</v>
      </c>
      <c r="D12" s="89" t="s">
        <v>74</v>
      </c>
      <c r="E12" s="88" t="s">
        <v>51</v>
      </c>
      <c r="F12" s="90" t="s">
        <v>75</v>
      </c>
      <c r="G12" s="31"/>
      <c r="H12" s="1" t="s">
        <v>47</v>
      </c>
      <c r="I12" s="1" t="s">
        <v>47</v>
      </c>
      <c r="J12" s="1" t="s">
        <v>47</v>
      </c>
      <c r="K12" s="91">
        <f t="shared" si="0"/>
        <v>0</v>
      </c>
      <c r="L12" s="91">
        <f t="shared" si="1"/>
        <v>0</v>
      </c>
      <c r="M12" s="91">
        <f t="shared" si="2"/>
        <v>0</v>
      </c>
      <c r="N12" s="91">
        <f t="shared" si="3"/>
        <v>0</v>
      </c>
      <c r="O12" s="91">
        <f t="shared" si="4"/>
        <v>0</v>
      </c>
      <c r="P12" s="91">
        <f t="shared" si="5"/>
        <v>0</v>
      </c>
      <c r="Q12" s="91">
        <f t="shared" si="6"/>
        <v>0</v>
      </c>
      <c r="R12" s="91">
        <f t="shared" si="7"/>
        <v>0</v>
      </c>
      <c r="S12" s="91">
        <f t="shared" si="8"/>
        <v>0</v>
      </c>
      <c r="T12" s="91">
        <f>+(K12*'IT Tech Functional Reqs'!$K$2)+(L12*'IT Tech Functional Reqs'!$L$2)+(M12*'IT Tech Functional Reqs'!$M$2)+(N12*'IT Tech Functional Reqs'!$N$2)+(O12*'IT Tech Functional Reqs'!$O$2)+(P12*'IT Tech Functional Reqs'!$P$2)+(Q12*'IT Tech Functional Reqs'!$Q$2)+(R12*'IT Tech Functional Reqs'!$R$2)+(S12*'IT Tech Functional Reqs'!$S$4)</f>
        <v>0</v>
      </c>
      <c r="U12" s="91">
        <f t="shared" si="9"/>
        <v>0</v>
      </c>
      <c r="V12" s="91">
        <f t="shared" si="10"/>
        <v>0</v>
      </c>
      <c r="W12" s="91">
        <f t="shared" si="11"/>
        <v>5</v>
      </c>
      <c r="X12" s="95"/>
      <c r="Y12" s="93"/>
    </row>
    <row r="13" spans="1:25" s="86" customFormat="1" ht="75" customHeight="1" x14ac:dyDescent="0.2">
      <c r="A13" s="87" t="s">
        <v>73</v>
      </c>
      <c r="B13" s="94" t="s">
        <v>70</v>
      </c>
      <c r="C13" s="88" t="s">
        <v>49</v>
      </c>
      <c r="D13" s="89" t="s">
        <v>77</v>
      </c>
      <c r="E13" s="88" t="s">
        <v>51</v>
      </c>
      <c r="F13" s="90" t="s">
        <v>78</v>
      </c>
      <c r="G13" s="31"/>
      <c r="H13" s="1" t="s">
        <v>47</v>
      </c>
      <c r="I13" s="1" t="s">
        <v>47</v>
      </c>
      <c r="J13" s="1" t="s">
        <v>47</v>
      </c>
      <c r="K13" s="91">
        <f t="shared" si="0"/>
        <v>0</v>
      </c>
      <c r="L13" s="91">
        <f t="shared" si="1"/>
        <v>0</v>
      </c>
      <c r="M13" s="91">
        <f t="shared" si="2"/>
        <v>0</v>
      </c>
      <c r="N13" s="91">
        <f t="shared" si="3"/>
        <v>0</v>
      </c>
      <c r="O13" s="91">
        <f t="shared" si="4"/>
        <v>0</v>
      </c>
      <c r="P13" s="91">
        <f t="shared" si="5"/>
        <v>0</v>
      </c>
      <c r="Q13" s="91">
        <f t="shared" si="6"/>
        <v>0</v>
      </c>
      <c r="R13" s="91">
        <f t="shared" si="7"/>
        <v>0</v>
      </c>
      <c r="S13" s="91">
        <f t="shared" si="8"/>
        <v>0</v>
      </c>
      <c r="T13" s="91">
        <f>+(K13*'IT Tech Functional Reqs'!$K$2)+(L13*'IT Tech Functional Reqs'!$L$2)+(M13*'IT Tech Functional Reqs'!$M$2)+(N13*'IT Tech Functional Reqs'!$N$2)+(O13*'IT Tech Functional Reqs'!$O$2)+(P13*'IT Tech Functional Reqs'!$P$2)+(Q13*'IT Tech Functional Reqs'!$Q$2)+(R13*'IT Tech Functional Reqs'!$R$2)+(S13*'IT Tech Functional Reqs'!$S$4)</f>
        <v>0</v>
      </c>
      <c r="U13" s="91">
        <f t="shared" si="9"/>
        <v>0</v>
      </c>
      <c r="V13" s="91">
        <f t="shared" si="10"/>
        <v>0</v>
      </c>
      <c r="W13" s="91">
        <f t="shared" si="11"/>
        <v>5</v>
      </c>
      <c r="X13" s="95"/>
      <c r="Y13" s="93"/>
    </row>
    <row r="14" spans="1:25" s="86" customFormat="1" ht="75" customHeight="1" x14ac:dyDescent="0.2">
      <c r="A14" s="87" t="s">
        <v>76</v>
      </c>
      <c r="B14" s="94" t="s">
        <v>70</v>
      </c>
      <c r="C14" s="88" t="s">
        <v>43</v>
      </c>
      <c r="D14" s="89" t="s">
        <v>80</v>
      </c>
      <c r="E14" s="88" t="s">
        <v>45</v>
      </c>
      <c r="F14" s="90" t="s">
        <v>81</v>
      </c>
      <c r="G14" s="31"/>
      <c r="H14" s="1" t="s">
        <v>47</v>
      </c>
      <c r="I14" s="1" t="s">
        <v>47</v>
      </c>
      <c r="J14" s="1" t="s">
        <v>47</v>
      </c>
      <c r="K14" s="91">
        <f t="shared" si="0"/>
        <v>0</v>
      </c>
      <c r="L14" s="91">
        <f t="shared" si="1"/>
        <v>0</v>
      </c>
      <c r="M14" s="91">
        <f t="shared" si="2"/>
        <v>0</v>
      </c>
      <c r="N14" s="91">
        <f t="shared" si="3"/>
        <v>0</v>
      </c>
      <c r="O14" s="91">
        <f t="shared" si="4"/>
        <v>0</v>
      </c>
      <c r="P14" s="91">
        <f t="shared" si="5"/>
        <v>0</v>
      </c>
      <c r="Q14" s="91">
        <f t="shared" si="6"/>
        <v>0</v>
      </c>
      <c r="R14" s="91">
        <f t="shared" si="7"/>
        <v>0</v>
      </c>
      <c r="S14" s="91">
        <f t="shared" si="8"/>
        <v>0</v>
      </c>
      <c r="T14" s="91">
        <f>+(K14*'IT Tech Functional Reqs'!$K$2)+(L14*'IT Tech Functional Reqs'!$L$2)+(M14*'IT Tech Functional Reqs'!$M$2)+(N14*'IT Tech Functional Reqs'!$N$2)+(O14*'IT Tech Functional Reqs'!$O$2)+(P14*'IT Tech Functional Reqs'!$P$2)+(Q14*'IT Tech Functional Reqs'!$Q$2)+(R14*'IT Tech Functional Reqs'!$R$2)+(S14*'IT Tech Functional Reqs'!$S$4)</f>
        <v>0</v>
      </c>
      <c r="U14" s="91">
        <f t="shared" si="9"/>
        <v>0</v>
      </c>
      <c r="V14" s="91">
        <f t="shared" si="10"/>
        <v>0</v>
      </c>
      <c r="W14" s="91">
        <f t="shared" si="11"/>
        <v>3</v>
      </c>
      <c r="X14" s="95"/>
      <c r="Y14" s="93"/>
    </row>
    <row r="15" spans="1:25" s="86" customFormat="1" ht="75" customHeight="1" x14ac:dyDescent="0.2">
      <c r="A15" s="87" t="s">
        <v>79</v>
      </c>
      <c r="B15" s="94" t="s">
        <v>70</v>
      </c>
      <c r="C15" s="88" t="s">
        <v>43</v>
      </c>
      <c r="D15" s="89" t="s">
        <v>83</v>
      </c>
      <c r="E15" s="88" t="s">
        <v>45</v>
      </c>
      <c r="F15" s="90" t="s">
        <v>84</v>
      </c>
      <c r="G15" s="31"/>
      <c r="H15" s="1" t="s">
        <v>47</v>
      </c>
      <c r="I15" s="1" t="s">
        <v>47</v>
      </c>
      <c r="J15" s="1" t="s">
        <v>47</v>
      </c>
      <c r="K15" s="91">
        <f t="shared" si="0"/>
        <v>0</v>
      </c>
      <c r="L15" s="91">
        <f t="shared" si="1"/>
        <v>0</v>
      </c>
      <c r="M15" s="91">
        <f t="shared" si="2"/>
        <v>0</v>
      </c>
      <c r="N15" s="91">
        <f t="shared" si="3"/>
        <v>0</v>
      </c>
      <c r="O15" s="91">
        <f t="shared" si="4"/>
        <v>0</v>
      </c>
      <c r="P15" s="91">
        <f t="shared" si="5"/>
        <v>0</v>
      </c>
      <c r="Q15" s="91">
        <f t="shared" si="6"/>
        <v>0</v>
      </c>
      <c r="R15" s="91">
        <f t="shared" si="7"/>
        <v>0</v>
      </c>
      <c r="S15" s="91">
        <f t="shared" si="8"/>
        <v>0</v>
      </c>
      <c r="T15" s="91">
        <f>+(K15*'IT Tech Functional Reqs'!$K$2)+(L15*'IT Tech Functional Reqs'!$L$2)+(M15*'IT Tech Functional Reqs'!$M$2)+(N15*'IT Tech Functional Reqs'!$N$2)+(O15*'IT Tech Functional Reqs'!$O$2)+(P15*'IT Tech Functional Reqs'!$P$2)+(Q15*'IT Tech Functional Reqs'!$Q$2)+(R15*'IT Tech Functional Reqs'!$R$2)+(S15*'IT Tech Functional Reqs'!$S$4)</f>
        <v>0</v>
      </c>
      <c r="U15" s="91">
        <f t="shared" si="9"/>
        <v>0</v>
      </c>
      <c r="V15" s="91">
        <f t="shared" si="10"/>
        <v>0</v>
      </c>
      <c r="W15" s="91">
        <f t="shared" si="11"/>
        <v>3</v>
      </c>
      <c r="X15" s="95"/>
      <c r="Y15" s="93"/>
    </row>
    <row r="16" spans="1:25" s="86" customFormat="1" ht="75" customHeight="1" x14ac:dyDescent="0.2">
      <c r="A16" s="87" t="s">
        <v>82</v>
      </c>
      <c r="B16" s="94" t="s">
        <v>70</v>
      </c>
      <c r="C16" s="88" t="s">
        <v>43</v>
      </c>
      <c r="D16" s="89" t="s">
        <v>86</v>
      </c>
      <c r="E16" s="88" t="s">
        <v>45</v>
      </c>
      <c r="F16" s="90" t="s">
        <v>87</v>
      </c>
      <c r="G16" s="36"/>
      <c r="H16" s="1" t="s">
        <v>47</v>
      </c>
      <c r="I16" s="1" t="s">
        <v>47</v>
      </c>
      <c r="J16" s="1" t="s">
        <v>47</v>
      </c>
      <c r="K16" s="91">
        <f t="shared" si="0"/>
        <v>0</v>
      </c>
      <c r="L16" s="91">
        <f t="shared" si="1"/>
        <v>0</v>
      </c>
      <c r="M16" s="91">
        <f t="shared" si="2"/>
        <v>0</v>
      </c>
      <c r="N16" s="91">
        <f t="shared" si="3"/>
        <v>0</v>
      </c>
      <c r="O16" s="91">
        <f t="shared" si="4"/>
        <v>0</v>
      </c>
      <c r="P16" s="91">
        <f t="shared" si="5"/>
        <v>0</v>
      </c>
      <c r="Q16" s="91">
        <f t="shared" si="6"/>
        <v>0</v>
      </c>
      <c r="R16" s="91">
        <f t="shared" si="7"/>
        <v>0</v>
      </c>
      <c r="S16" s="91">
        <f t="shared" si="8"/>
        <v>0</v>
      </c>
      <c r="T16" s="91">
        <f>+(K16*'IT Tech Functional Reqs'!$K$2)+(L16*'IT Tech Functional Reqs'!$L$2)+(M16*'IT Tech Functional Reqs'!$M$2)+(N16*'IT Tech Functional Reqs'!$N$2)+(O16*'IT Tech Functional Reqs'!$O$2)+(P16*'IT Tech Functional Reqs'!$P$2)+(Q16*'IT Tech Functional Reqs'!$Q$2)+(R16*'IT Tech Functional Reqs'!$R$2)+(S16*'IT Tech Functional Reqs'!$S$4)</f>
        <v>0</v>
      </c>
      <c r="U16" s="91">
        <f t="shared" si="9"/>
        <v>0</v>
      </c>
      <c r="V16" s="91">
        <f t="shared" si="10"/>
        <v>0</v>
      </c>
      <c r="W16" s="91">
        <f t="shared" si="11"/>
        <v>3</v>
      </c>
      <c r="X16" s="92"/>
      <c r="Y16" s="93"/>
    </row>
    <row r="17" spans="1:25" s="86" customFormat="1" ht="75" customHeight="1" x14ac:dyDescent="0.2">
      <c r="A17" s="87" t="s">
        <v>85</v>
      </c>
      <c r="B17" s="94" t="s">
        <v>70</v>
      </c>
      <c r="C17" s="88" t="s">
        <v>43</v>
      </c>
      <c r="D17" s="89" t="s">
        <v>89</v>
      </c>
      <c r="E17" s="88" t="s">
        <v>45</v>
      </c>
      <c r="F17" s="90" t="s">
        <v>90</v>
      </c>
      <c r="G17" s="31"/>
      <c r="H17" s="1" t="s">
        <v>47</v>
      </c>
      <c r="I17" s="1" t="s">
        <v>47</v>
      </c>
      <c r="J17" s="1" t="s">
        <v>47</v>
      </c>
      <c r="K17" s="91">
        <f t="shared" si="0"/>
        <v>0</v>
      </c>
      <c r="L17" s="91">
        <f t="shared" si="1"/>
        <v>0</v>
      </c>
      <c r="M17" s="91">
        <f t="shared" si="2"/>
        <v>0</v>
      </c>
      <c r="N17" s="91">
        <f t="shared" si="3"/>
        <v>0</v>
      </c>
      <c r="O17" s="91">
        <f t="shared" si="4"/>
        <v>0</v>
      </c>
      <c r="P17" s="91">
        <f t="shared" si="5"/>
        <v>0</v>
      </c>
      <c r="Q17" s="91">
        <f t="shared" si="6"/>
        <v>0</v>
      </c>
      <c r="R17" s="91">
        <f t="shared" si="7"/>
        <v>0</v>
      </c>
      <c r="S17" s="91">
        <f t="shared" si="8"/>
        <v>0</v>
      </c>
      <c r="T17" s="91">
        <f>+(K17*'IT Tech Functional Reqs'!$K$2)+(L17*'IT Tech Functional Reqs'!$L$2)+(M17*'IT Tech Functional Reqs'!$M$2)+(N17*'IT Tech Functional Reqs'!$N$2)+(O17*'IT Tech Functional Reqs'!$O$2)+(P17*'IT Tech Functional Reqs'!$P$2)+(Q17*'IT Tech Functional Reqs'!$Q$2)+(R17*'IT Tech Functional Reqs'!$R$2)+(S17*'IT Tech Functional Reqs'!$S$4)</f>
        <v>0</v>
      </c>
      <c r="U17" s="91">
        <f t="shared" si="9"/>
        <v>0</v>
      </c>
      <c r="V17" s="91">
        <f t="shared" si="10"/>
        <v>0</v>
      </c>
      <c r="W17" s="91">
        <f t="shared" si="11"/>
        <v>3</v>
      </c>
      <c r="X17" s="92"/>
      <c r="Y17" s="93"/>
    </row>
    <row r="18" spans="1:25" s="86" customFormat="1" ht="75" customHeight="1" x14ac:dyDescent="0.2">
      <c r="A18" s="87" t="s">
        <v>88</v>
      </c>
      <c r="B18" s="94" t="s">
        <v>70</v>
      </c>
      <c r="C18" s="88" t="s">
        <v>43</v>
      </c>
      <c r="D18" s="89" t="s">
        <v>92</v>
      </c>
      <c r="E18" s="88" t="s">
        <v>45</v>
      </c>
      <c r="F18" s="90" t="s">
        <v>93</v>
      </c>
      <c r="G18" s="35"/>
      <c r="H18" s="1" t="s">
        <v>47</v>
      </c>
      <c r="I18" s="1" t="s">
        <v>47</v>
      </c>
      <c r="J18" s="1" t="s">
        <v>47</v>
      </c>
      <c r="K18" s="91">
        <f t="shared" si="0"/>
        <v>0</v>
      </c>
      <c r="L18" s="91">
        <f t="shared" si="1"/>
        <v>0</v>
      </c>
      <c r="M18" s="91">
        <f t="shared" si="2"/>
        <v>0</v>
      </c>
      <c r="N18" s="91">
        <f t="shared" si="3"/>
        <v>0</v>
      </c>
      <c r="O18" s="91">
        <f t="shared" si="4"/>
        <v>0</v>
      </c>
      <c r="P18" s="91">
        <f t="shared" si="5"/>
        <v>0</v>
      </c>
      <c r="Q18" s="91">
        <f t="shared" si="6"/>
        <v>0</v>
      </c>
      <c r="R18" s="91">
        <f t="shared" si="7"/>
        <v>0</v>
      </c>
      <c r="S18" s="91">
        <f t="shared" si="8"/>
        <v>0</v>
      </c>
      <c r="T18" s="91">
        <f>+(K18*'IT Tech Functional Reqs'!$K$2)+(L18*'IT Tech Functional Reqs'!$L$2)+(M18*'IT Tech Functional Reqs'!$M$2)+(N18*'IT Tech Functional Reqs'!$N$2)+(O18*'IT Tech Functional Reqs'!$O$2)+(P18*'IT Tech Functional Reqs'!$P$2)+(Q18*'IT Tech Functional Reqs'!$Q$2)+(R18*'IT Tech Functional Reqs'!$R$2)+(S18*'IT Tech Functional Reqs'!$S$4)</f>
        <v>0</v>
      </c>
      <c r="U18" s="91">
        <f t="shared" si="9"/>
        <v>0</v>
      </c>
      <c r="V18" s="91">
        <f t="shared" si="10"/>
        <v>0</v>
      </c>
      <c r="W18" s="91">
        <f t="shared" si="11"/>
        <v>3</v>
      </c>
      <c r="X18" s="92"/>
      <c r="Y18" s="93"/>
    </row>
    <row r="19" spans="1:25" s="86" customFormat="1" ht="75" customHeight="1" x14ac:dyDescent="0.2">
      <c r="A19" s="87" t="s">
        <v>91</v>
      </c>
      <c r="B19" s="94" t="s">
        <v>70</v>
      </c>
      <c r="C19" s="88" t="s">
        <v>49</v>
      </c>
      <c r="D19" s="89" t="s">
        <v>95</v>
      </c>
      <c r="E19" s="88" t="s">
        <v>51</v>
      </c>
      <c r="F19" s="90" t="s">
        <v>96</v>
      </c>
      <c r="G19" s="31"/>
      <c r="H19" s="1" t="s">
        <v>47</v>
      </c>
      <c r="I19" s="1" t="s">
        <v>47</v>
      </c>
      <c r="J19" s="1" t="s">
        <v>47</v>
      </c>
      <c r="K19" s="91">
        <f t="shared" si="0"/>
        <v>0</v>
      </c>
      <c r="L19" s="91">
        <f t="shared" si="1"/>
        <v>0</v>
      </c>
      <c r="M19" s="91">
        <f t="shared" si="2"/>
        <v>0</v>
      </c>
      <c r="N19" s="91">
        <f t="shared" si="3"/>
        <v>0</v>
      </c>
      <c r="O19" s="91">
        <f t="shared" si="4"/>
        <v>0</v>
      </c>
      <c r="P19" s="91">
        <f t="shared" si="5"/>
        <v>0</v>
      </c>
      <c r="Q19" s="91">
        <f t="shared" si="6"/>
        <v>0</v>
      </c>
      <c r="R19" s="91">
        <f t="shared" si="7"/>
        <v>0</v>
      </c>
      <c r="S19" s="91">
        <f t="shared" si="8"/>
        <v>0</v>
      </c>
      <c r="T19" s="91">
        <f>+(K19*'IT Tech Functional Reqs'!$K$2)+(L19*'IT Tech Functional Reqs'!$L$2)+(M19*'IT Tech Functional Reqs'!$M$2)+(N19*'IT Tech Functional Reqs'!$N$2)+(O19*'IT Tech Functional Reqs'!$O$2)+(P19*'IT Tech Functional Reqs'!$P$2)+(Q19*'IT Tech Functional Reqs'!$Q$2)+(R19*'IT Tech Functional Reqs'!$R$2)+(S19*'IT Tech Functional Reqs'!$S$4)</f>
        <v>0</v>
      </c>
      <c r="U19" s="91">
        <f t="shared" si="9"/>
        <v>0</v>
      </c>
      <c r="V19" s="91">
        <f t="shared" si="10"/>
        <v>0</v>
      </c>
      <c r="W19" s="91">
        <f t="shared" si="11"/>
        <v>5</v>
      </c>
      <c r="X19" s="95"/>
      <c r="Y19" s="93"/>
    </row>
    <row r="20" spans="1:25" s="86" customFormat="1" ht="75" customHeight="1" x14ac:dyDescent="0.2">
      <c r="A20" s="87" t="s">
        <v>94</v>
      </c>
      <c r="B20" s="94" t="s">
        <v>70</v>
      </c>
      <c r="C20" s="88" t="s">
        <v>49</v>
      </c>
      <c r="D20" s="89" t="s">
        <v>98</v>
      </c>
      <c r="E20" s="88" t="s">
        <v>51</v>
      </c>
      <c r="F20" s="90" t="s">
        <v>99</v>
      </c>
      <c r="G20" s="31"/>
      <c r="H20" s="1" t="s">
        <v>47</v>
      </c>
      <c r="I20" s="1" t="s">
        <v>47</v>
      </c>
      <c r="J20" s="1" t="s">
        <v>47</v>
      </c>
      <c r="K20" s="91">
        <f t="shared" si="0"/>
        <v>0</v>
      </c>
      <c r="L20" s="91">
        <f t="shared" si="1"/>
        <v>0</v>
      </c>
      <c r="M20" s="91">
        <f t="shared" si="2"/>
        <v>0</v>
      </c>
      <c r="N20" s="91">
        <f t="shared" si="3"/>
        <v>0</v>
      </c>
      <c r="O20" s="91">
        <f t="shared" si="4"/>
        <v>0</v>
      </c>
      <c r="P20" s="91">
        <f t="shared" si="5"/>
        <v>0</v>
      </c>
      <c r="Q20" s="91">
        <f t="shared" si="6"/>
        <v>0</v>
      </c>
      <c r="R20" s="91">
        <f t="shared" si="7"/>
        <v>0</v>
      </c>
      <c r="S20" s="91">
        <f t="shared" si="8"/>
        <v>0</v>
      </c>
      <c r="T20" s="91">
        <f>+(K20*'IT Tech Functional Reqs'!$K$2)+(L20*'IT Tech Functional Reqs'!$L$2)+(M20*'IT Tech Functional Reqs'!$M$2)+(N20*'IT Tech Functional Reqs'!$N$2)+(O20*'IT Tech Functional Reqs'!$O$2)+(P20*'IT Tech Functional Reqs'!$P$2)+(Q20*'IT Tech Functional Reqs'!$Q$2)+(R20*'IT Tech Functional Reqs'!$R$2)+(S20*'IT Tech Functional Reqs'!$S$4)</f>
        <v>0</v>
      </c>
      <c r="U20" s="91">
        <f t="shared" si="9"/>
        <v>0</v>
      </c>
      <c r="V20" s="91">
        <f t="shared" si="10"/>
        <v>0</v>
      </c>
      <c r="W20" s="91">
        <f t="shared" si="11"/>
        <v>5</v>
      </c>
      <c r="X20" s="95"/>
      <c r="Y20" s="93"/>
    </row>
    <row r="21" spans="1:25" s="86" customFormat="1" ht="75" customHeight="1" x14ac:dyDescent="0.2">
      <c r="A21" s="87" t="s">
        <v>97</v>
      </c>
      <c r="B21" s="88" t="s">
        <v>101</v>
      </c>
      <c r="C21" s="88" t="s">
        <v>49</v>
      </c>
      <c r="D21" s="89" t="s">
        <v>102</v>
      </c>
      <c r="E21" s="88" t="s">
        <v>51</v>
      </c>
      <c r="F21" s="96" t="s">
        <v>103</v>
      </c>
      <c r="G21" s="32"/>
      <c r="H21" s="1" t="s">
        <v>47</v>
      </c>
      <c r="I21" s="1" t="s">
        <v>47</v>
      </c>
      <c r="J21" s="1" t="s">
        <v>47</v>
      </c>
      <c r="K21" s="91">
        <f t="shared" si="0"/>
        <v>0</v>
      </c>
      <c r="L21" s="91">
        <f t="shared" si="1"/>
        <v>0</v>
      </c>
      <c r="M21" s="91">
        <f t="shared" si="2"/>
        <v>0</v>
      </c>
      <c r="N21" s="91">
        <f t="shared" si="3"/>
        <v>0</v>
      </c>
      <c r="O21" s="91">
        <f t="shared" si="4"/>
        <v>0</v>
      </c>
      <c r="P21" s="91">
        <f t="shared" si="5"/>
        <v>0</v>
      </c>
      <c r="Q21" s="91">
        <f t="shared" si="6"/>
        <v>0</v>
      </c>
      <c r="R21" s="91">
        <f t="shared" si="7"/>
        <v>0</v>
      </c>
      <c r="S21" s="91">
        <f t="shared" si="8"/>
        <v>0</v>
      </c>
      <c r="T21" s="91">
        <f>+(K21*'IT Tech Functional Reqs'!$K$2)+(L21*'IT Tech Functional Reqs'!$L$2)+(M21*'IT Tech Functional Reqs'!$M$2)+(N21*'IT Tech Functional Reqs'!$N$2)+(O21*'IT Tech Functional Reqs'!$O$2)+(P21*'IT Tech Functional Reqs'!$P$2)+(Q21*'IT Tech Functional Reqs'!$Q$2)+(R21*'IT Tech Functional Reqs'!$R$2)+(S21*'IT Tech Functional Reqs'!$S$4)</f>
        <v>0</v>
      </c>
      <c r="U21" s="91">
        <f t="shared" si="9"/>
        <v>0</v>
      </c>
      <c r="V21" s="91">
        <f t="shared" si="10"/>
        <v>0</v>
      </c>
      <c r="W21" s="91">
        <f t="shared" si="11"/>
        <v>5</v>
      </c>
      <c r="X21" s="95"/>
      <c r="Y21" s="93"/>
    </row>
    <row r="22" spans="1:25" s="86" customFormat="1" ht="75" customHeight="1" x14ac:dyDescent="0.2">
      <c r="A22" s="87" t="s">
        <v>100</v>
      </c>
      <c r="B22" s="88" t="s">
        <v>101</v>
      </c>
      <c r="C22" s="88" t="s">
        <v>49</v>
      </c>
      <c r="D22" s="89" t="s">
        <v>105</v>
      </c>
      <c r="E22" s="88" t="s">
        <v>51</v>
      </c>
      <c r="F22" s="96" t="s">
        <v>106</v>
      </c>
      <c r="G22" s="32"/>
      <c r="H22" s="1" t="s">
        <v>47</v>
      </c>
      <c r="I22" s="1" t="s">
        <v>47</v>
      </c>
      <c r="J22" s="1" t="s">
        <v>47</v>
      </c>
      <c r="K22" s="91">
        <f t="shared" si="0"/>
        <v>0</v>
      </c>
      <c r="L22" s="91">
        <f t="shared" si="1"/>
        <v>0</v>
      </c>
      <c r="M22" s="91">
        <f t="shared" si="2"/>
        <v>0</v>
      </c>
      <c r="N22" s="91">
        <f t="shared" si="3"/>
        <v>0</v>
      </c>
      <c r="O22" s="91">
        <f t="shared" si="4"/>
        <v>0</v>
      </c>
      <c r="P22" s="91">
        <f t="shared" si="5"/>
        <v>0</v>
      </c>
      <c r="Q22" s="91">
        <f t="shared" si="6"/>
        <v>0</v>
      </c>
      <c r="R22" s="91">
        <f t="shared" si="7"/>
        <v>0</v>
      </c>
      <c r="S22" s="91">
        <f t="shared" si="8"/>
        <v>0</v>
      </c>
      <c r="T22" s="91">
        <f>+(K22*'IT Tech Functional Reqs'!$K$2)+(L22*'IT Tech Functional Reqs'!$L$2)+(M22*'IT Tech Functional Reqs'!$M$2)+(N22*'IT Tech Functional Reqs'!$N$2)+(O22*'IT Tech Functional Reqs'!$O$2)+(P22*'IT Tech Functional Reqs'!$P$2)+(Q22*'IT Tech Functional Reqs'!$Q$2)+(R22*'IT Tech Functional Reqs'!$R$2)+(S22*'IT Tech Functional Reqs'!$S$4)</f>
        <v>0</v>
      </c>
      <c r="U22" s="91">
        <f t="shared" si="9"/>
        <v>0</v>
      </c>
      <c r="V22" s="91">
        <f t="shared" si="10"/>
        <v>0</v>
      </c>
      <c r="W22" s="91">
        <f t="shared" si="11"/>
        <v>5</v>
      </c>
      <c r="X22" s="92"/>
      <c r="Y22" s="93"/>
    </row>
    <row r="23" spans="1:25" s="86" customFormat="1" ht="75" customHeight="1" x14ac:dyDescent="0.2">
      <c r="A23" s="87" t="s">
        <v>104</v>
      </c>
      <c r="B23" s="88" t="s">
        <v>101</v>
      </c>
      <c r="C23" s="88" t="s">
        <v>49</v>
      </c>
      <c r="D23" s="89" t="s">
        <v>108</v>
      </c>
      <c r="E23" s="88" t="s">
        <v>51</v>
      </c>
      <c r="F23" s="90" t="s">
        <v>109</v>
      </c>
      <c r="G23" s="32"/>
      <c r="H23" s="1" t="s">
        <v>47</v>
      </c>
      <c r="I23" s="1" t="s">
        <v>47</v>
      </c>
      <c r="J23" s="1" t="s">
        <v>47</v>
      </c>
      <c r="K23" s="91">
        <f t="shared" si="0"/>
        <v>0</v>
      </c>
      <c r="L23" s="91">
        <f t="shared" si="1"/>
        <v>0</v>
      </c>
      <c r="M23" s="91">
        <f t="shared" si="2"/>
        <v>0</v>
      </c>
      <c r="N23" s="91">
        <f t="shared" si="3"/>
        <v>0</v>
      </c>
      <c r="O23" s="91">
        <f t="shared" si="4"/>
        <v>0</v>
      </c>
      <c r="P23" s="91">
        <f t="shared" si="5"/>
        <v>0</v>
      </c>
      <c r="Q23" s="91">
        <f t="shared" si="6"/>
        <v>0</v>
      </c>
      <c r="R23" s="91">
        <f t="shared" si="7"/>
        <v>0</v>
      </c>
      <c r="S23" s="91">
        <f t="shared" si="8"/>
        <v>0</v>
      </c>
      <c r="T23" s="91">
        <f>+(K23*'IT Tech Functional Reqs'!$K$2)+(L23*'IT Tech Functional Reqs'!$L$2)+(M23*'IT Tech Functional Reqs'!$M$2)+(N23*'IT Tech Functional Reqs'!$N$2)+(O23*'IT Tech Functional Reqs'!$O$2)+(P23*'IT Tech Functional Reqs'!$P$2)+(Q23*'IT Tech Functional Reqs'!$Q$2)+(R23*'IT Tech Functional Reqs'!$R$2)+(S23*'IT Tech Functional Reqs'!$S$4)</f>
        <v>0</v>
      </c>
      <c r="U23" s="91">
        <f t="shared" si="9"/>
        <v>0</v>
      </c>
      <c r="V23" s="91">
        <f t="shared" si="10"/>
        <v>0</v>
      </c>
      <c r="W23" s="91">
        <f t="shared" si="11"/>
        <v>5</v>
      </c>
      <c r="X23" s="92"/>
      <c r="Y23" s="93"/>
    </row>
    <row r="24" spans="1:25" s="86" customFormat="1" ht="75" customHeight="1" x14ac:dyDescent="0.2">
      <c r="A24" s="87" t="s">
        <v>107</v>
      </c>
      <c r="B24" s="88" t="s">
        <v>101</v>
      </c>
      <c r="C24" s="88" t="s">
        <v>43</v>
      </c>
      <c r="D24" s="89" t="s">
        <v>111</v>
      </c>
      <c r="E24" s="88" t="s">
        <v>45</v>
      </c>
      <c r="F24" s="90" t="s">
        <v>112</v>
      </c>
      <c r="G24" s="32"/>
      <c r="H24" s="1" t="s">
        <v>47</v>
      </c>
      <c r="I24" s="1" t="s">
        <v>47</v>
      </c>
      <c r="J24" s="1" t="s">
        <v>47</v>
      </c>
      <c r="K24" s="91">
        <f t="shared" si="0"/>
        <v>0</v>
      </c>
      <c r="L24" s="91">
        <f t="shared" si="1"/>
        <v>0</v>
      </c>
      <c r="M24" s="91">
        <f t="shared" si="2"/>
        <v>0</v>
      </c>
      <c r="N24" s="91">
        <f t="shared" si="3"/>
        <v>0</v>
      </c>
      <c r="O24" s="91">
        <f t="shared" si="4"/>
        <v>0</v>
      </c>
      <c r="P24" s="91">
        <f t="shared" si="5"/>
        <v>0</v>
      </c>
      <c r="Q24" s="91">
        <f t="shared" si="6"/>
        <v>0</v>
      </c>
      <c r="R24" s="91">
        <f t="shared" si="7"/>
        <v>0</v>
      </c>
      <c r="S24" s="91">
        <f t="shared" si="8"/>
        <v>0</v>
      </c>
      <c r="T24" s="91">
        <f>+(K24*'IT Tech Functional Reqs'!$K$2)+(L24*'IT Tech Functional Reqs'!$L$2)+(M24*'IT Tech Functional Reqs'!$M$2)+(N24*'IT Tech Functional Reqs'!$N$2)+(O24*'IT Tech Functional Reqs'!$O$2)+(P24*'IT Tech Functional Reqs'!$P$2)+(Q24*'IT Tech Functional Reqs'!$Q$2)+(R24*'IT Tech Functional Reqs'!$R$2)+(S24*'IT Tech Functional Reqs'!$S$4)</f>
        <v>0</v>
      </c>
      <c r="U24" s="91">
        <f t="shared" si="9"/>
        <v>0</v>
      </c>
      <c r="V24" s="91">
        <f t="shared" si="10"/>
        <v>0</v>
      </c>
      <c r="W24" s="91">
        <f t="shared" si="11"/>
        <v>3</v>
      </c>
      <c r="X24" s="92"/>
      <c r="Y24" s="93"/>
    </row>
    <row r="25" spans="1:25" s="86" customFormat="1" ht="75" customHeight="1" x14ac:dyDescent="0.2">
      <c r="A25" s="87" t="s">
        <v>110</v>
      </c>
      <c r="B25" s="88" t="s">
        <v>101</v>
      </c>
      <c r="C25" s="88" t="s">
        <v>49</v>
      </c>
      <c r="D25" s="89" t="s">
        <v>115</v>
      </c>
      <c r="E25" s="88" t="s">
        <v>51</v>
      </c>
      <c r="F25" s="90" t="s">
        <v>116</v>
      </c>
      <c r="G25" s="32"/>
      <c r="H25" s="1" t="s">
        <v>47</v>
      </c>
      <c r="I25" s="1" t="s">
        <v>47</v>
      </c>
      <c r="J25" s="1" t="s">
        <v>47</v>
      </c>
      <c r="K25" s="91">
        <f t="shared" si="0"/>
        <v>0</v>
      </c>
      <c r="L25" s="91">
        <f t="shared" si="1"/>
        <v>0</v>
      </c>
      <c r="M25" s="91">
        <f t="shared" si="2"/>
        <v>0</v>
      </c>
      <c r="N25" s="91">
        <f t="shared" si="3"/>
        <v>0</v>
      </c>
      <c r="O25" s="91">
        <f t="shared" si="4"/>
        <v>0</v>
      </c>
      <c r="P25" s="91">
        <f t="shared" si="5"/>
        <v>0</v>
      </c>
      <c r="Q25" s="91">
        <f t="shared" si="6"/>
        <v>0</v>
      </c>
      <c r="R25" s="91">
        <f t="shared" si="7"/>
        <v>0</v>
      </c>
      <c r="S25" s="91">
        <f t="shared" si="8"/>
        <v>0</v>
      </c>
      <c r="T25" s="91">
        <f>+(K25*'IT Tech Functional Reqs'!$K$2)+(L25*'IT Tech Functional Reqs'!$L$2)+(M25*'IT Tech Functional Reqs'!$M$2)+(N25*'IT Tech Functional Reqs'!$N$2)+(O25*'IT Tech Functional Reqs'!$O$2)+(P25*'IT Tech Functional Reqs'!$P$2)+(Q25*'IT Tech Functional Reqs'!$Q$2)+(R25*'IT Tech Functional Reqs'!$R$2)+(S25*'IT Tech Functional Reqs'!$S$4)</f>
        <v>0</v>
      </c>
      <c r="U25" s="91">
        <f t="shared" si="9"/>
        <v>0</v>
      </c>
      <c r="V25" s="91">
        <f t="shared" si="10"/>
        <v>0</v>
      </c>
      <c r="W25" s="91">
        <f t="shared" si="11"/>
        <v>5</v>
      </c>
      <c r="X25" s="92"/>
      <c r="Y25" s="93"/>
    </row>
    <row r="26" spans="1:25" s="86" customFormat="1" ht="75" customHeight="1" x14ac:dyDescent="0.2">
      <c r="A26" s="87" t="s">
        <v>405</v>
      </c>
      <c r="B26" s="88" t="s">
        <v>118</v>
      </c>
      <c r="C26" s="88" t="s">
        <v>49</v>
      </c>
      <c r="D26" s="89" t="s">
        <v>119</v>
      </c>
      <c r="E26" s="88" t="s">
        <v>51</v>
      </c>
      <c r="F26" s="97" t="s">
        <v>120</v>
      </c>
      <c r="G26" s="31"/>
      <c r="H26" s="1" t="s">
        <v>47</v>
      </c>
      <c r="I26" s="1" t="s">
        <v>47</v>
      </c>
      <c r="J26" s="1" t="s">
        <v>47</v>
      </c>
      <c r="K26" s="91">
        <f t="shared" si="0"/>
        <v>0</v>
      </c>
      <c r="L26" s="91">
        <f t="shared" si="1"/>
        <v>0</v>
      </c>
      <c r="M26" s="91">
        <f t="shared" si="2"/>
        <v>0</v>
      </c>
      <c r="N26" s="91">
        <f t="shared" si="3"/>
        <v>0</v>
      </c>
      <c r="O26" s="91">
        <f t="shared" si="4"/>
        <v>0</v>
      </c>
      <c r="P26" s="91">
        <f t="shared" si="5"/>
        <v>0</v>
      </c>
      <c r="Q26" s="91">
        <f t="shared" si="6"/>
        <v>0</v>
      </c>
      <c r="R26" s="91">
        <f t="shared" si="7"/>
        <v>0</v>
      </c>
      <c r="S26" s="91">
        <f t="shared" si="8"/>
        <v>0</v>
      </c>
      <c r="T26" s="91">
        <f>+(K26*'IT Tech Functional Reqs'!$K$2)+(L26*'IT Tech Functional Reqs'!$L$2)+(M26*'IT Tech Functional Reqs'!$M$2)+(N26*'IT Tech Functional Reqs'!$N$2)+(O26*'IT Tech Functional Reqs'!$O$2)+(P26*'IT Tech Functional Reqs'!$P$2)+(Q26*'IT Tech Functional Reqs'!$Q$2)+(R26*'IT Tech Functional Reqs'!$R$2)+(S26*'IT Tech Functional Reqs'!$S$4)</f>
        <v>0</v>
      </c>
      <c r="U26" s="91">
        <f t="shared" si="9"/>
        <v>0</v>
      </c>
      <c r="V26" s="91">
        <f t="shared" si="10"/>
        <v>0</v>
      </c>
      <c r="W26" s="91">
        <f t="shared" si="11"/>
        <v>5</v>
      </c>
      <c r="X26" s="95"/>
      <c r="Y26" s="93"/>
    </row>
    <row r="27" spans="1:25" s="86" customFormat="1" ht="75" customHeight="1" x14ac:dyDescent="0.2">
      <c r="A27" s="87" t="s">
        <v>114</v>
      </c>
      <c r="B27" s="88" t="s">
        <v>118</v>
      </c>
      <c r="C27" s="88" t="s">
        <v>49</v>
      </c>
      <c r="D27" s="89"/>
      <c r="E27" s="88"/>
      <c r="F27" s="90" t="s">
        <v>283</v>
      </c>
      <c r="G27" s="31"/>
      <c r="H27" s="1" t="s">
        <v>47</v>
      </c>
      <c r="I27" s="1" t="s">
        <v>47</v>
      </c>
      <c r="J27" s="1" t="s">
        <v>47</v>
      </c>
      <c r="K27" s="91">
        <f t="shared" ref="K27:K52" si="12">COUNTIFS(C27:C27,"=High",H27:H27,"=YES-Fully meets")</f>
        <v>0</v>
      </c>
      <c r="L27" s="91">
        <f t="shared" ref="L27:L52" si="13">COUNTIFS(C27:C27,"=High",H27:H27,"=YES-Partially meets")</f>
        <v>0</v>
      </c>
      <c r="M27" s="91">
        <f t="shared" ref="M27:M52" si="14">COUNTIFS(C27:C27,"=High",H27:H27,"=NO-Does not meet")</f>
        <v>0</v>
      </c>
      <c r="N27" s="91">
        <f t="shared" ref="N27:N52" si="15">COUNTIFS(C27:C27,"=Medium",H27:H27,"=YES-Fully meets")</f>
        <v>0</v>
      </c>
      <c r="O27" s="91">
        <f t="shared" ref="O27:O52" si="16">COUNTIFS(C27:C27,"=Medium",H27:H27,"=YES-Partially meets")</f>
        <v>0</v>
      </c>
      <c r="P27" s="91">
        <f t="shared" ref="P27:P52" si="17">COUNTIFS(C27:C27,"=Medium",H27:H27,"=NO-Does not meet")</f>
        <v>0</v>
      </c>
      <c r="Q27" s="91">
        <f t="shared" ref="Q27:Q52" si="18">COUNTIFS(C27:C27,"=Low",H27:H27,"=YES-Fully meets")</f>
        <v>0</v>
      </c>
      <c r="R27" s="91">
        <f t="shared" ref="R27:R52" si="19">COUNTIFS(C27:C27,"=Low",H27:H27,"=YES-Partially meets")</f>
        <v>0</v>
      </c>
      <c r="S27" s="91">
        <f t="shared" ref="S27:S52" si="20">COUNTIFS(C27:C27,"=Low",H27:H27,"=NO-Does not meet")</f>
        <v>0</v>
      </c>
      <c r="T27" s="91">
        <f>+(K27*'IT Tech Functional Reqs'!$K$2)+(L27*'IT Tech Functional Reqs'!$L$2)+(M27*'IT Tech Functional Reqs'!$M$2)+(N27*'IT Tech Functional Reqs'!$N$2)+(O27*'IT Tech Functional Reqs'!$O$2)+(P27*'IT Tech Functional Reqs'!$P$2)+(Q27*'IT Tech Functional Reqs'!$Q$2)+(R27*'IT Tech Functional Reqs'!$R$2)+(S27*'IT Tech Functional Reqs'!$S$4)</f>
        <v>0</v>
      </c>
      <c r="U27" s="91">
        <f t="shared" ref="U27:U52" si="21">IF($I27="Production",1,IF($I27="Development",0.25,0))</f>
        <v>0</v>
      </c>
      <c r="V27" s="91">
        <f t="shared" ref="V27:V52" si="22">+T27*U27</f>
        <v>0</v>
      </c>
      <c r="W27" s="91">
        <f t="shared" ref="W27:W52" si="23">IF(C27="High",$K$2,IF(C27="Medium",$N$2,$Q$2))</f>
        <v>5</v>
      </c>
      <c r="X27" s="92"/>
      <c r="Y27" s="98"/>
    </row>
    <row r="28" spans="1:25" s="86" customFormat="1" ht="75" customHeight="1" x14ac:dyDescent="0.2">
      <c r="A28" s="87" t="s">
        <v>117</v>
      </c>
      <c r="B28" s="88" t="s">
        <v>118</v>
      </c>
      <c r="C28" s="88" t="s">
        <v>49</v>
      </c>
      <c r="D28" s="89"/>
      <c r="E28" s="88"/>
      <c r="F28" s="90" t="s">
        <v>123</v>
      </c>
      <c r="G28" s="31"/>
      <c r="H28" s="1" t="s">
        <v>47</v>
      </c>
      <c r="I28" s="1" t="s">
        <v>47</v>
      </c>
      <c r="J28" s="1" t="s">
        <v>47</v>
      </c>
      <c r="K28" s="91">
        <f t="shared" si="12"/>
        <v>0</v>
      </c>
      <c r="L28" s="91">
        <f t="shared" si="13"/>
        <v>0</v>
      </c>
      <c r="M28" s="91">
        <f t="shared" si="14"/>
        <v>0</v>
      </c>
      <c r="N28" s="91">
        <f t="shared" si="15"/>
        <v>0</v>
      </c>
      <c r="O28" s="91">
        <f t="shared" si="16"/>
        <v>0</v>
      </c>
      <c r="P28" s="91">
        <f t="shared" si="17"/>
        <v>0</v>
      </c>
      <c r="Q28" s="91">
        <f t="shared" si="18"/>
        <v>0</v>
      </c>
      <c r="R28" s="91">
        <f t="shared" si="19"/>
        <v>0</v>
      </c>
      <c r="S28" s="91">
        <f t="shared" si="20"/>
        <v>0</v>
      </c>
      <c r="T28" s="91">
        <f>+(K28*'IT Tech Functional Reqs'!$K$2)+(L28*'IT Tech Functional Reqs'!$L$2)+(M28*'IT Tech Functional Reqs'!$M$2)+(N28*'IT Tech Functional Reqs'!$N$2)+(O28*'IT Tech Functional Reqs'!$O$2)+(P28*'IT Tech Functional Reqs'!$P$2)+(Q28*'IT Tech Functional Reqs'!$Q$2)+(R28*'IT Tech Functional Reqs'!$R$2)+(S28*'IT Tech Functional Reqs'!$S$4)</f>
        <v>0</v>
      </c>
      <c r="U28" s="91">
        <f t="shared" si="21"/>
        <v>0</v>
      </c>
      <c r="V28" s="91">
        <f t="shared" si="22"/>
        <v>0</v>
      </c>
      <c r="W28" s="91">
        <f t="shared" si="23"/>
        <v>5</v>
      </c>
      <c r="X28" s="92"/>
      <c r="Y28" s="98"/>
    </row>
    <row r="29" spans="1:25" s="86" customFormat="1" ht="75" customHeight="1" x14ac:dyDescent="0.2">
      <c r="A29" s="87" t="s">
        <v>121</v>
      </c>
      <c r="B29" s="88" t="s">
        <v>118</v>
      </c>
      <c r="C29" s="88" t="s">
        <v>49</v>
      </c>
      <c r="D29" s="89"/>
      <c r="E29" s="88"/>
      <c r="F29" s="90" t="s">
        <v>125</v>
      </c>
      <c r="G29" s="31"/>
      <c r="H29" s="1" t="s">
        <v>47</v>
      </c>
      <c r="I29" s="1" t="s">
        <v>47</v>
      </c>
      <c r="J29" s="1" t="s">
        <v>47</v>
      </c>
      <c r="K29" s="91">
        <f t="shared" si="12"/>
        <v>0</v>
      </c>
      <c r="L29" s="91">
        <f t="shared" si="13"/>
        <v>0</v>
      </c>
      <c r="M29" s="91">
        <f t="shared" si="14"/>
        <v>0</v>
      </c>
      <c r="N29" s="91">
        <f t="shared" si="15"/>
        <v>0</v>
      </c>
      <c r="O29" s="91">
        <f t="shared" si="16"/>
        <v>0</v>
      </c>
      <c r="P29" s="91">
        <f t="shared" si="17"/>
        <v>0</v>
      </c>
      <c r="Q29" s="91">
        <f t="shared" si="18"/>
        <v>0</v>
      </c>
      <c r="R29" s="91">
        <f t="shared" si="19"/>
        <v>0</v>
      </c>
      <c r="S29" s="91">
        <f t="shared" si="20"/>
        <v>0</v>
      </c>
      <c r="T29" s="91">
        <f>+(K29*'IT Tech Functional Reqs'!$K$2)+(L29*'IT Tech Functional Reqs'!$L$2)+(M29*'IT Tech Functional Reqs'!$M$2)+(N29*'IT Tech Functional Reqs'!$N$2)+(O29*'IT Tech Functional Reqs'!$O$2)+(P29*'IT Tech Functional Reqs'!$P$2)+(Q29*'IT Tech Functional Reqs'!$Q$2)+(R29*'IT Tech Functional Reqs'!$R$2)+(S29*'IT Tech Functional Reqs'!$S$4)</f>
        <v>0</v>
      </c>
      <c r="U29" s="91">
        <f t="shared" si="21"/>
        <v>0</v>
      </c>
      <c r="V29" s="91">
        <f t="shared" si="22"/>
        <v>0</v>
      </c>
      <c r="W29" s="91">
        <f t="shared" si="23"/>
        <v>5</v>
      </c>
      <c r="X29" s="92"/>
      <c r="Y29" s="93"/>
    </row>
    <row r="30" spans="1:25" ht="75" customHeight="1" x14ac:dyDescent="0.2">
      <c r="A30" s="87" t="s">
        <v>122</v>
      </c>
      <c r="B30" s="88" t="s">
        <v>118</v>
      </c>
      <c r="C30" s="88" t="s">
        <v>49</v>
      </c>
      <c r="D30" s="89" t="s">
        <v>127</v>
      </c>
      <c r="E30" s="88" t="s">
        <v>51</v>
      </c>
      <c r="F30" s="96" t="s">
        <v>128</v>
      </c>
      <c r="G30" s="31"/>
      <c r="H30" s="1" t="s">
        <v>47</v>
      </c>
      <c r="I30" s="1" t="s">
        <v>47</v>
      </c>
      <c r="J30" s="1" t="s">
        <v>47</v>
      </c>
      <c r="K30" s="91">
        <f t="shared" si="12"/>
        <v>0</v>
      </c>
      <c r="L30" s="91">
        <f t="shared" si="13"/>
        <v>0</v>
      </c>
      <c r="M30" s="91">
        <f t="shared" si="14"/>
        <v>0</v>
      </c>
      <c r="N30" s="91">
        <f t="shared" si="15"/>
        <v>0</v>
      </c>
      <c r="O30" s="91">
        <f t="shared" si="16"/>
        <v>0</v>
      </c>
      <c r="P30" s="91">
        <f t="shared" si="17"/>
        <v>0</v>
      </c>
      <c r="Q30" s="91">
        <f t="shared" si="18"/>
        <v>0</v>
      </c>
      <c r="R30" s="91">
        <f t="shared" si="19"/>
        <v>0</v>
      </c>
      <c r="S30" s="91">
        <f t="shared" si="20"/>
        <v>0</v>
      </c>
      <c r="T30" s="91">
        <f>+(K30*'IT Tech Functional Reqs'!$K$2)+(L30*'IT Tech Functional Reqs'!$L$2)+(M30*'IT Tech Functional Reqs'!$M$2)+(N30*'IT Tech Functional Reqs'!$N$2)+(O30*'IT Tech Functional Reqs'!$O$2)+(P30*'IT Tech Functional Reqs'!$P$2)+(Q30*'IT Tech Functional Reqs'!$Q$2)+(R30*'IT Tech Functional Reqs'!$R$2)+(S30*'IT Tech Functional Reqs'!$S$4)</f>
        <v>0</v>
      </c>
      <c r="U30" s="91">
        <f t="shared" si="21"/>
        <v>0</v>
      </c>
      <c r="V30" s="91">
        <f t="shared" si="22"/>
        <v>0</v>
      </c>
      <c r="W30" s="91">
        <f t="shared" si="23"/>
        <v>5</v>
      </c>
      <c r="X30" s="99"/>
      <c r="Y30" s="93"/>
    </row>
    <row r="31" spans="1:25" ht="75" customHeight="1" x14ac:dyDescent="0.2">
      <c r="A31" s="87" t="s">
        <v>124</v>
      </c>
      <c r="B31" s="88" t="s">
        <v>118</v>
      </c>
      <c r="C31" s="88" t="s">
        <v>49</v>
      </c>
      <c r="D31" s="89" t="s">
        <v>130</v>
      </c>
      <c r="E31" s="88" t="s">
        <v>51</v>
      </c>
      <c r="F31" s="96" t="s">
        <v>131</v>
      </c>
      <c r="G31" s="31"/>
      <c r="H31" s="1" t="s">
        <v>47</v>
      </c>
      <c r="I31" s="1" t="s">
        <v>47</v>
      </c>
      <c r="J31" s="1" t="s">
        <v>47</v>
      </c>
      <c r="K31" s="91">
        <f t="shared" si="12"/>
        <v>0</v>
      </c>
      <c r="L31" s="91">
        <f t="shared" si="13"/>
        <v>0</v>
      </c>
      <c r="M31" s="91">
        <f t="shared" si="14"/>
        <v>0</v>
      </c>
      <c r="N31" s="91">
        <f t="shared" si="15"/>
        <v>0</v>
      </c>
      <c r="O31" s="91">
        <f t="shared" si="16"/>
        <v>0</v>
      </c>
      <c r="P31" s="91">
        <f t="shared" si="17"/>
        <v>0</v>
      </c>
      <c r="Q31" s="91">
        <f t="shared" si="18"/>
        <v>0</v>
      </c>
      <c r="R31" s="91">
        <f t="shared" si="19"/>
        <v>0</v>
      </c>
      <c r="S31" s="91">
        <f t="shared" si="20"/>
        <v>0</v>
      </c>
      <c r="T31" s="91">
        <f>+(K31*'IT Tech Functional Reqs'!$K$2)+(L31*'IT Tech Functional Reqs'!$L$2)+(M31*'IT Tech Functional Reqs'!$M$2)+(N31*'IT Tech Functional Reqs'!$N$2)+(O31*'IT Tech Functional Reqs'!$O$2)+(P31*'IT Tech Functional Reqs'!$P$2)+(Q31*'IT Tech Functional Reqs'!$Q$2)+(R31*'IT Tech Functional Reqs'!$R$2)+(S31*'IT Tech Functional Reqs'!$S$4)</f>
        <v>0</v>
      </c>
      <c r="U31" s="91">
        <f t="shared" si="21"/>
        <v>0</v>
      </c>
      <c r="V31" s="91">
        <f t="shared" si="22"/>
        <v>0</v>
      </c>
      <c r="W31" s="91">
        <f t="shared" si="23"/>
        <v>5</v>
      </c>
      <c r="X31" s="99"/>
      <c r="Y31" s="93"/>
    </row>
    <row r="32" spans="1:25" ht="75" customHeight="1" x14ac:dyDescent="0.2">
      <c r="A32" s="87" t="s">
        <v>126</v>
      </c>
      <c r="B32" s="88" t="s">
        <v>118</v>
      </c>
      <c r="C32" s="88" t="s">
        <v>43</v>
      </c>
      <c r="D32" s="89" t="s">
        <v>133</v>
      </c>
      <c r="E32" s="88" t="s">
        <v>45</v>
      </c>
      <c r="F32" s="96" t="s">
        <v>134</v>
      </c>
      <c r="G32" s="31"/>
      <c r="H32" s="1" t="s">
        <v>47</v>
      </c>
      <c r="I32" s="1" t="s">
        <v>47</v>
      </c>
      <c r="J32" s="1" t="s">
        <v>47</v>
      </c>
      <c r="K32" s="91">
        <f t="shared" si="12"/>
        <v>0</v>
      </c>
      <c r="L32" s="91">
        <f t="shared" si="13"/>
        <v>0</v>
      </c>
      <c r="M32" s="91">
        <f t="shared" si="14"/>
        <v>0</v>
      </c>
      <c r="N32" s="91">
        <f t="shared" si="15"/>
        <v>0</v>
      </c>
      <c r="O32" s="91">
        <f t="shared" si="16"/>
        <v>0</v>
      </c>
      <c r="P32" s="91">
        <f t="shared" si="17"/>
        <v>0</v>
      </c>
      <c r="Q32" s="91">
        <f t="shared" si="18"/>
        <v>0</v>
      </c>
      <c r="R32" s="91">
        <f t="shared" si="19"/>
        <v>0</v>
      </c>
      <c r="S32" s="91">
        <f t="shared" si="20"/>
        <v>0</v>
      </c>
      <c r="T32" s="91">
        <f>+(K32*'IT Tech Functional Reqs'!$K$2)+(L32*'IT Tech Functional Reqs'!$L$2)+(M32*'IT Tech Functional Reqs'!$M$2)+(N32*'IT Tech Functional Reqs'!$N$2)+(O32*'IT Tech Functional Reqs'!$O$2)+(P32*'IT Tech Functional Reqs'!$P$2)+(Q32*'IT Tech Functional Reqs'!$Q$2)+(R32*'IT Tech Functional Reqs'!$R$2)+(S32*'IT Tech Functional Reqs'!$S$4)</f>
        <v>0</v>
      </c>
      <c r="U32" s="91">
        <f t="shared" si="21"/>
        <v>0</v>
      </c>
      <c r="V32" s="91">
        <f t="shared" si="22"/>
        <v>0</v>
      </c>
      <c r="W32" s="91">
        <f t="shared" si="23"/>
        <v>3</v>
      </c>
      <c r="X32" s="99"/>
      <c r="Y32" s="93"/>
    </row>
    <row r="33" spans="1:25" ht="75" customHeight="1" x14ac:dyDescent="0.2">
      <c r="A33" s="87" t="s">
        <v>129</v>
      </c>
      <c r="B33" s="88" t="s">
        <v>118</v>
      </c>
      <c r="C33" s="88" t="s">
        <v>49</v>
      </c>
      <c r="D33" s="89"/>
      <c r="E33" s="88"/>
      <c r="F33" s="101" t="s">
        <v>136</v>
      </c>
      <c r="G33" s="31"/>
      <c r="H33" s="1" t="s">
        <v>47</v>
      </c>
      <c r="I33" s="1" t="s">
        <v>47</v>
      </c>
      <c r="J33" s="1" t="s">
        <v>47</v>
      </c>
      <c r="K33" s="91">
        <f t="shared" si="12"/>
        <v>0</v>
      </c>
      <c r="L33" s="91">
        <f t="shared" si="13"/>
        <v>0</v>
      </c>
      <c r="M33" s="91">
        <f t="shared" si="14"/>
        <v>0</v>
      </c>
      <c r="N33" s="91">
        <f t="shared" si="15"/>
        <v>0</v>
      </c>
      <c r="O33" s="91">
        <f t="shared" si="16"/>
        <v>0</v>
      </c>
      <c r="P33" s="91">
        <f t="shared" si="17"/>
        <v>0</v>
      </c>
      <c r="Q33" s="91">
        <f t="shared" si="18"/>
        <v>0</v>
      </c>
      <c r="R33" s="91">
        <f t="shared" si="19"/>
        <v>0</v>
      </c>
      <c r="S33" s="91">
        <f t="shared" si="20"/>
        <v>0</v>
      </c>
      <c r="T33" s="91">
        <f>+(K33*'IT Tech Functional Reqs'!$K$2)+(L33*'IT Tech Functional Reqs'!$L$2)+(M33*'IT Tech Functional Reqs'!$M$2)+(N33*'IT Tech Functional Reqs'!$N$2)+(O33*'IT Tech Functional Reqs'!$O$2)+(P33*'IT Tech Functional Reqs'!$P$2)+(Q33*'IT Tech Functional Reqs'!$Q$2)+(R33*'IT Tech Functional Reqs'!$R$2)+(S33*'IT Tech Functional Reqs'!$S$4)</f>
        <v>0</v>
      </c>
      <c r="U33" s="91">
        <f t="shared" si="21"/>
        <v>0</v>
      </c>
      <c r="V33" s="91">
        <f t="shared" si="22"/>
        <v>0</v>
      </c>
      <c r="W33" s="91">
        <f t="shared" si="23"/>
        <v>5</v>
      </c>
      <c r="X33" s="99"/>
      <c r="Y33" s="93"/>
    </row>
    <row r="34" spans="1:25" s="86" customFormat="1" ht="75" customHeight="1" x14ac:dyDescent="0.2">
      <c r="A34" s="87" t="s">
        <v>132</v>
      </c>
      <c r="B34" s="88" t="s">
        <v>118</v>
      </c>
      <c r="C34" s="88" t="s">
        <v>49</v>
      </c>
      <c r="D34" s="89" t="s">
        <v>138</v>
      </c>
      <c r="E34" s="88" t="s">
        <v>51</v>
      </c>
      <c r="F34" s="96" t="s">
        <v>139</v>
      </c>
      <c r="G34" s="31"/>
      <c r="H34" s="1" t="s">
        <v>47</v>
      </c>
      <c r="I34" s="1" t="s">
        <v>47</v>
      </c>
      <c r="J34" s="1" t="s">
        <v>47</v>
      </c>
      <c r="K34" s="91">
        <f t="shared" si="12"/>
        <v>0</v>
      </c>
      <c r="L34" s="91">
        <f t="shared" si="13"/>
        <v>0</v>
      </c>
      <c r="M34" s="91">
        <f t="shared" si="14"/>
        <v>0</v>
      </c>
      <c r="N34" s="91">
        <f t="shared" si="15"/>
        <v>0</v>
      </c>
      <c r="O34" s="91">
        <f t="shared" si="16"/>
        <v>0</v>
      </c>
      <c r="P34" s="91">
        <f t="shared" si="17"/>
        <v>0</v>
      </c>
      <c r="Q34" s="91">
        <f t="shared" si="18"/>
        <v>0</v>
      </c>
      <c r="R34" s="91">
        <f t="shared" si="19"/>
        <v>0</v>
      </c>
      <c r="S34" s="91">
        <f t="shared" si="20"/>
        <v>0</v>
      </c>
      <c r="T34" s="91">
        <f>+(K34*'IT Tech Functional Reqs'!$K$2)+(L34*'IT Tech Functional Reqs'!$L$2)+(M34*'IT Tech Functional Reqs'!$M$2)+(N34*'IT Tech Functional Reqs'!$N$2)+(O34*'IT Tech Functional Reqs'!$O$2)+(P34*'IT Tech Functional Reqs'!$P$2)+(Q34*'IT Tech Functional Reqs'!$Q$2)+(R34*'IT Tech Functional Reqs'!$R$2)+(S34*'IT Tech Functional Reqs'!$S$4)</f>
        <v>0</v>
      </c>
      <c r="U34" s="91">
        <f t="shared" si="21"/>
        <v>0</v>
      </c>
      <c r="V34" s="91">
        <f t="shared" si="22"/>
        <v>0</v>
      </c>
      <c r="W34" s="91">
        <f t="shared" si="23"/>
        <v>5</v>
      </c>
      <c r="X34" s="92"/>
      <c r="Y34" s="93"/>
    </row>
    <row r="35" spans="1:25" s="86" customFormat="1" ht="75" customHeight="1" x14ac:dyDescent="0.2">
      <c r="A35" s="87" t="s">
        <v>135</v>
      </c>
      <c r="B35" s="88" t="s">
        <v>118</v>
      </c>
      <c r="C35" s="88" t="s">
        <v>49</v>
      </c>
      <c r="D35" s="89"/>
      <c r="E35" s="88"/>
      <c r="F35" s="96" t="s">
        <v>489</v>
      </c>
      <c r="G35" s="31"/>
      <c r="H35" s="1" t="s">
        <v>47</v>
      </c>
      <c r="I35" s="1" t="s">
        <v>47</v>
      </c>
      <c r="J35" s="1" t="s">
        <v>47</v>
      </c>
      <c r="K35" s="91"/>
      <c r="L35" s="91"/>
      <c r="M35" s="91"/>
      <c r="N35" s="91"/>
      <c r="O35" s="91"/>
      <c r="P35" s="91"/>
      <c r="Q35" s="91"/>
      <c r="R35" s="91"/>
      <c r="S35" s="91"/>
      <c r="T35" s="91"/>
      <c r="U35" s="91"/>
      <c r="V35" s="91"/>
      <c r="W35" s="91"/>
      <c r="X35" s="92"/>
      <c r="Y35" s="137"/>
    </row>
    <row r="36" spans="1:25" s="86" customFormat="1" ht="75" customHeight="1" x14ac:dyDescent="0.2">
      <c r="A36" s="87" t="s">
        <v>137</v>
      </c>
      <c r="B36" s="88" t="s">
        <v>118</v>
      </c>
      <c r="C36" s="88" t="s">
        <v>49</v>
      </c>
      <c r="D36" s="89"/>
      <c r="E36" s="88"/>
      <c r="F36" s="96" t="s">
        <v>490</v>
      </c>
      <c r="G36" s="31"/>
      <c r="H36" s="1" t="s">
        <v>47</v>
      </c>
      <c r="I36" s="1" t="s">
        <v>47</v>
      </c>
      <c r="J36" s="1" t="s">
        <v>47</v>
      </c>
      <c r="K36" s="91"/>
      <c r="L36" s="91"/>
      <c r="M36" s="91"/>
      <c r="N36" s="91"/>
      <c r="O36" s="91"/>
      <c r="P36" s="91"/>
      <c r="Q36" s="91"/>
      <c r="R36" s="91"/>
      <c r="S36" s="91"/>
      <c r="T36" s="91"/>
      <c r="U36" s="91"/>
      <c r="V36" s="91"/>
      <c r="W36" s="91"/>
      <c r="X36" s="92"/>
      <c r="Y36" s="137"/>
    </row>
    <row r="37" spans="1:25" s="86" customFormat="1" ht="75" customHeight="1" x14ac:dyDescent="0.2">
      <c r="A37" s="87" t="s">
        <v>406</v>
      </c>
      <c r="B37" s="88" t="s">
        <v>118</v>
      </c>
      <c r="C37" s="88" t="s">
        <v>49</v>
      </c>
      <c r="D37" s="89"/>
      <c r="E37" s="88"/>
      <c r="F37" s="96" t="s">
        <v>491</v>
      </c>
      <c r="G37" s="31"/>
      <c r="H37" s="1" t="s">
        <v>47</v>
      </c>
      <c r="I37" s="1" t="s">
        <v>47</v>
      </c>
      <c r="J37" s="1" t="s">
        <v>47</v>
      </c>
      <c r="K37" s="91"/>
      <c r="L37" s="91"/>
      <c r="M37" s="91"/>
      <c r="N37" s="91"/>
      <c r="O37" s="91"/>
      <c r="P37" s="91"/>
      <c r="Q37" s="91"/>
      <c r="R37" s="91"/>
      <c r="S37" s="91"/>
      <c r="T37" s="91"/>
      <c r="U37" s="91"/>
      <c r="V37" s="91"/>
      <c r="W37" s="91"/>
      <c r="X37" s="92"/>
      <c r="Y37" s="137"/>
    </row>
    <row r="38" spans="1:25" s="86" customFormat="1" ht="75" customHeight="1" x14ac:dyDescent="0.25">
      <c r="A38" s="87" t="s">
        <v>141</v>
      </c>
      <c r="B38" s="88" t="s">
        <v>140</v>
      </c>
      <c r="C38" s="88" t="s">
        <v>49</v>
      </c>
      <c r="D38" s="89" t="s">
        <v>142</v>
      </c>
      <c r="E38" s="88" t="s">
        <v>51</v>
      </c>
      <c r="F38" s="97" t="s">
        <v>143</v>
      </c>
      <c r="G38" s="34"/>
      <c r="H38" s="1" t="s">
        <v>47</v>
      </c>
      <c r="I38" s="1" t="s">
        <v>47</v>
      </c>
      <c r="J38" s="1" t="s">
        <v>47</v>
      </c>
      <c r="K38" s="91">
        <f t="shared" si="12"/>
        <v>0</v>
      </c>
      <c r="L38" s="91">
        <f t="shared" si="13"/>
        <v>0</v>
      </c>
      <c r="M38" s="91">
        <f t="shared" si="14"/>
        <v>0</v>
      </c>
      <c r="N38" s="91">
        <f t="shared" si="15"/>
        <v>0</v>
      </c>
      <c r="O38" s="91">
        <f t="shared" si="16"/>
        <v>0</v>
      </c>
      <c r="P38" s="91">
        <f t="shared" si="17"/>
        <v>0</v>
      </c>
      <c r="Q38" s="91">
        <f t="shared" si="18"/>
        <v>0</v>
      </c>
      <c r="R38" s="91">
        <f t="shared" si="19"/>
        <v>0</v>
      </c>
      <c r="S38" s="91">
        <f t="shared" si="20"/>
        <v>0</v>
      </c>
      <c r="T38" s="91">
        <f>+(K38*'IT Tech Functional Reqs'!$K$2)+(L38*'IT Tech Functional Reqs'!$L$2)+(M38*'IT Tech Functional Reqs'!$M$2)+(N38*'IT Tech Functional Reqs'!$N$2)+(O38*'IT Tech Functional Reqs'!$O$2)+(P38*'IT Tech Functional Reqs'!$P$2)+(Q38*'IT Tech Functional Reqs'!$Q$2)+(R38*'IT Tech Functional Reqs'!$R$2)+(S38*'IT Tech Functional Reqs'!$S$4)</f>
        <v>0</v>
      </c>
      <c r="U38" s="91">
        <f t="shared" si="21"/>
        <v>0</v>
      </c>
      <c r="V38" s="91">
        <f t="shared" si="22"/>
        <v>0</v>
      </c>
      <c r="W38" s="91">
        <f t="shared" si="23"/>
        <v>5</v>
      </c>
      <c r="X38" s="95"/>
      <c r="Y38" s="98"/>
    </row>
    <row r="39" spans="1:25" s="86" customFormat="1" ht="75" customHeight="1" x14ac:dyDescent="0.2">
      <c r="A39" s="87" t="s">
        <v>144</v>
      </c>
      <c r="B39" s="88" t="s">
        <v>140</v>
      </c>
      <c r="C39" s="88" t="s">
        <v>49</v>
      </c>
      <c r="D39" s="89" t="s">
        <v>145</v>
      </c>
      <c r="E39" s="88" t="s">
        <v>45</v>
      </c>
      <c r="F39" s="97" t="s">
        <v>146</v>
      </c>
      <c r="G39" s="37"/>
      <c r="H39" s="1" t="s">
        <v>47</v>
      </c>
      <c r="I39" s="1" t="s">
        <v>47</v>
      </c>
      <c r="J39" s="1" t="s">
        <v>47</v>
      </c>
      <c r="K39" s="91">
        <f t="shared" si="12"/>
        <v>0</v>
      </c>
      <c r="L39" s="91">
        <f t="shared" si="13"/>
        <v>0</v>
      </c>
      <c r="M39" s="91">
        <f t="shared" si="14"/>
        <v>0</v>
      </c>
      <c r="N39" s="91">
        <f t="shared" si="15"/>
        <v>0</v>
      </c>
      <c r="O39" s="91">
        <f t="shared" si="16"/>
        <v>0</v>
      </c>
      <c r="P39" s="91">
        <f t="shared" si="17"/>
        <v>0</v>
      </c>
      <c r="Q39" s="91">
        <f t="shared" si="18"/>
        <v>0</v>
      </c>
      <c r="R39" s="91">
        <f t="shared" si="19"/>
        <v>0</v>
      </c>
      <c r="S39" s="91">
        <f t="shared" si="20"/>
        <v>0</v>
      </c>
      <c r="T39" s="91">
        <f>+(K39*'IT Tech Functional Reqs'!$K$2)+(L39*'IT Tech Functional Reqs'!$L$2)+(M39*'IT Tech Functional Reqs'!$M$2)+(N39*'IT Tech Functional Reqs'!$N$2)+(O39*'IT Tech Functional Reqs'!$O$2)+(P39*'IT Tech Functional Reqs'!$P$2)+(Q39*'IT Tech Functional Reqs'!$Q$2)+(R39*'IT Tech Functional Reqs'!$R$2)+(S39*'IT Tech Functional Reqs'!$S$4)</f>
        <v>0</v>
      </c>
      <c r="U39" s="91">
        <f t="shared" si="21"/>
        <v>0</v>
      </c>
      <c r="V39" s="91">
        <f t="shared" si="22"/>
        <v>0</v>
      </c>
      <c r="W39" s="91">
        <f t="shared" si="23"/>
        <v>5</v>
      </c>
      <c r="X39" s="102"/>
      <c r="Y39" s="93"/>
    </row>
    <row r="40" spans="1:25" s="86" customFormat="1" ht="75" customHeight="1" x14ac:dyDescent="0.2">
      <c r="A40" s="87" t="s">
        <v>147</v>
      </c>
      <c r="B40" s="88" t="s">
        <v>140</v>
      </c>
      <c r="C40" s="88" t="s">
        <v>49</v>
      </c>
      <c r="D40" s="89"/>
      <c r="E40" s="88"/>
      <c r="F40" s="90" t="s">
        <v>148</v>
      </c>
      <c r="G40" s="31"/>
      <c r="H40" s="1" t="s">
        <v>47</v>
      </c>
      <c r="I40" s="1" t="s">
        <v>47</v>
      </c>
      <c r="J40" s="1" t="s">
        <v>47</v>
      </c>
      <c r="K40" s="91">
        <f t="shared" si="12"/>
        <v>0</v>
      </c>
      <c r="L40" s="91">
        <f t="shared" si="13"/>
        <v>0</v>
      </c>
      <c r="M40" s="91">
        <f t="shared" si="14"/>
        <v>0</v>
      </c>
      <c r="N40" s="91">
        <f t="shared" si="15"/>
        <v>0</v>
      </c>
      <c r="O40" s="91">
        <f t="shared" si="16"/>
        <v>0</v>
      </c>
      <c r="P40" s="91">
        <f t="shared" si="17"/>
        <v>0</v>
      </c>
      <c r="Q40" s="91">
        <f t="shared" si="18"/>
        <v>0</v>
      </c>
      <c r="R40" s="91">
        <f t="shared" si="19"/>
        <v>0</v>
      </c>
      <c r="S40" s="91">
        <f t="shared" si="20"/>
        <v>0</v>
      </c>
      <c r="T40" s="91">
        <f>+(K40*'IT Tech Functional Reqs'!$K$2)+(L40*'IT Tech Functional Reqs'!$L$2)+(M40*'IT Tech Functional Reqs'!$M$2)+(N40*'IT Tech Functional Reqs'!$N$2)+(O40*'IT Tech Functional Reqs'!$O$2)+(P40*'IT Tech Functional Reqs'!$P$2)+(Q40*'IT Tech Functional Reqs'!$Q$2)+(R40*'IT Tech Functional Reqs'!$R$2)+(S40*'IT Tech Functional Reqs'!$S$4)</f>
        <v>0</v>
      </c>
      <c r="U40" s="91">
        <f t="shared" si="21"/>
        <v>0</v>
      </c>
      <c r="V40" s="91">
        <f t="shared" si="22"/>
        <v>0</v>
      </c>
      <c r="W40" s="91">
        <f t="shared" si="23"/>
        <v>5</v>
      </c>
      <c r="X40" s="92"/>
      <c r="Y40" s="93"/>
    </row>
    <row r="41" spans="1:25" s="86" customFormat="1" ht="75" customHeight="1" x14ac:dyDescent="0.2">
      <c r="A41" s="87" t="s">
        <v>149</v>
      </c>
      <c r="B41" s="88" t="s">
        <v>150</v>
      </c>
      <c r="C41" s="88" t="s">
        <v>49</v>
      </c>
      <c r="D41" s="89" t="s">
        <v>151</v>
      </c>
      <c r="E41" s="88" t="s">
        <v>51</v>
      </c>
      <c r="F41" s="96" t="s">
        <v>152</v>
      </c>
      <c r="G41" s="32"/>
      <c r="H41" s="1" t="s">
        <v>47</v>
      </c>
      <c r="I41" s="1" t="s">
        <v>47</v>
      </c>
      <c r="J41" s="1" t="s">
        <v>47</v>
      </c>
      <c r="K41" s="91">
        <f t="shared" si="12"/>
        <v>0</v>
      </c>
      <c r="L41" s="91">
        <f t="shared" si="13"/>
        <v>0</v>
      </c>
      <c r="M41" s="91">
        <f t="shared" si="14"/>
        <v>0</v>
      </c>
      <c r="N41" s="91">
        <f t="shared" si="15"/>
        <v>0</v>
      </c>
      <c r="O41" s="91">
        <f t="shared" si="16"/>
        <v>0</v>
      </c>
      <c r="P41" s="91">
        <f t="shared" si="17"/>
        <v>0</v>
      </c>
      <c r="Q41" s="91">
        <f t="shared" si="18"/>
        <v>0</v>
      </c>
      <c r="R41" s="91">
        <f t="shared" si="19"/>
        <v>0</v>
      </c>
      <c r="S41" s="91">
        <f t="shared" si="20"/>
        <v>0</v>
      </c>
      <c r="T41" s="91">
        <f>+(K41*'IT Tech Functional Reqs'!$K$2)+(L41*'IT Tech Functional Reqs'!$L$2)+(M41*'IT Tech Functional Reqs'!$M$2)+(N41*'IT Tech Functional Reqs'!$N$2)+(O41*'IT Tech Functional Reqs'!$O$2)+(P41*'IT Tech Functional Reqs'!$P$2)+(Q41*'IT Tech Functional Reqs'!$Q$2)+(R41*'IT Tech Functional Reqs'!$R$2)+(S41*'IT Tech Functional Reqs'!$S$4)</f>
        <v>0</v>
      </c>
      <c r="U41" s="91">
        <f t="shared" si="21"/>
        <v>0</v>
      </c>
      <c r="V41" s="91">
        <f t="shared" si="22"/>
        <v>0</v>
      </c>
      <c r="W41" s="91">
        <f t="shared" si="23"/>
        <v>5</v>
      </c>
      <c r="X41" s="95"/>
      <c r="Y41" s="93"/>
    </row>
    <row r="42" spans="1:25" s="86" customFormat="1" ht="75" customHeight="1" x14ac:dyDescent="0.2">
      <c r="A42" s="87" t="s">
        <v>153</v>
      </c>
      <c r="B42" s="88" t="s">
        <v>150</v>
      </c>
      <c r="C42" s="88" t="s">
        <v>43</v>
      </c>
      <c r="D42" s="89" t="s">
        <v>154</v>
      </c>
      <c r="E42" s="88" t="s">
        <v>45</v>
      </c>
      <c r="F42" s="96" t="s">
        <v>155</v>
      </c>
      <c r="G42" s="32"/>
      <c r="H42" s="1" t="s">
        <v>47</v>
      </c>
      <c r="I42" s="1" t="s">
        <v>47</v>
      </c>
      <c r="J42" s="1" t="s">
        <v>47</v>
      </c>
      <c r="K42" s="91">
        <f t="shared" si="12"/>
        <v>0</v>
      </c>
      <c r="L42" s="91">
        <f t="shared" si="13"/>
        <v>0</v>
      </c>
      <c r="M42" s="91">
        <f t="shared" si="14"/>
        <v>0</v>
      </c>
      <c r="N42" s="91">
        <f t="shared" si="15"/>
        <v>0</v>
      </c>
      <c r="O42" s="91">
        <f t="shared" si="16"/>
        <v>0</v>
      </c>
      <c r="P42" s="91">
        <f t="shared" si="17"/>
        <v>0</v>
      </c>
      <c r="Q42" s="91">
        <f t="shared" si="18"/>
        <v>0</v>
      </c>
      <c r="R42" s="91">
        <f t="shared" si="19"/>
        <v>0</v>
      </c>
      <c r="S42" s="91">
        <f t="shared" si="20"/>
        <v>0</v>
      </c>
      <c r="T42" s="91">
        <f>+(K42*'IT Tech Functional Reqs'!$K$2)+(L42*'IT Tech Functional Reqs'!$L$2)+(M42*'IT Tech Functional Reqs'!$M$2)+(N42*'IT Tech Functional Reqs'!$N$2)+(O42*'IT Tech Functional Reqs'!$O$2)+(P42*'IT Tech Functional Reqs'!$P$2)+(Q42*'IT Tech Functional Reqs'!$Q$2)+(R42*'IT Tech Functional Reqs'!$R$2)+(S42*'IT Tech Functional Reqs'!$S$4)</f>
        <v>0</v>
      </c>
      <c r="U42" s="91">
        <f t="shared" si="21"/>
        <v>0</v>
      </c>
      <c r="V42" s="91">
        <f t="shared" si="22"/>
        <v>0</v>
      </c>
      <c r="W42" s="91">
        <f t="shared" si="23"/>
        <v>3</v>
      </c>
      <c r="X42" s="95"/>
      <c r="Y42" s="93"/>
    </row>
    <row r="43" spans="1:25" s="86" customFormat="1" ht="75" customHeight="1" x14ac:dyDescent="0.2">
      <c r="A43" s="87" t="s">
        <v>156</v>
      </c>
      <c r="B43" s="88" t="s">
        <v>150</v>
      </c>
      <c r="C43" s="88" t="s">
        <v>49</v>
      </c>
      <c r="D43" s="89" t="s">
        <v>157</v>
      </c>
      <c r="E43" s="88" t="s">
        <v>45</v>
      </c>
      <c r="F43" s="96" t="s">
        <v>158</v>
      </c>
      <c r="G43" s="32"/>
      <c r="H43" s="1" t="s">
        <v>47</v>
      </c>
      <c r="I43" s="1" t="s">
        <v>47</v>
      </c>
      <c r="J43" s="1" t="s">
        <v>47</v>
      </c>
      <c r="K43" s="91">
        <f t="shared" si="12"/>
        <v>0</v>
      </c>
      <c r="L43" s="91">
        <f t="shared" si="13"/>
        <v>0</v>
      </c>
      <c r="M43" s="91">
        <f t="shared" si="14"/>
        <v>0</v>
      </c>
      <c r="N43" s="91">
        <f t="shared" si="15"/>
        <v>0</v>
      </c>
      <c r="O43" s="91">
        <f t="shared" si="16"/>
        <v>0</v>
      </c>
      <c r="P43" s="91">
        <f t="shared" si="17"/>
        <v>0</v>
      </c>
      <c r="Q43" s="91">
        <f t="shared" si="18"/>
        <v>0</v>
      </c>
      <c r="R43" s="91">
        <f t="shared" si="19"/>
        <v>0</v>
      </c>
      <c r="S43" s="91">
        <f t="shared" si="20"/>
        <v>0</v>
      </c>
      <c r="T43" s="91">
        <f>+(K43*'IT Tech Functional Reqs'!$K$2)+(L43*'IT Tech Functional Reqs'!$L$2)+(M43*'IT Tech Functional Reqs'!$M$2)+(N43*'IT Tech Functional Reqs'!$N$2)+(O43*'IT Tech Functional Reqs'!$O$2)+(P43*'IT Tech Functional Reqs'!$P$2)+(Q43*'IT Tech Functional Reqs'!$Q$2)+(R43*'IT Tech Functional Reqs'!$R$2)+(S43*'IT Tech Functional Reqs'!$S$4)</f>
        <v>0</v>
      </c>
      <c r="U43" s="91">
        <f t="shared" si="21"/>
        <v>0</v>
      </c>
      <c r="V43" s="91">
        <f t="shared" si="22"/>
        <v>0</v>
      </c>
      <c r="W43" s="91">
        <f t="shared" si="23"/>
        <v>5</v>
      </c>
      <c r="X43" s="95"/>
      <c r="Y43" s="93"/>
    </row>
    <row r="44" spans="1:25" s="86" customFormat="1" ht="75" customHeight="1" x14ac:dyDescent="0.2">
      <c r="A44" s="87" t="s">
        <v>159</v>
      </c>
      <c r="B44" s="88" t="s">
        <v>150</v>
      </c>
      <c r="C44" s="88" t="s">
        <v>43</v>
      </c>
      <c r="D44" s="89" t="s">
        <v>160</v>
      </c>
      <c r="E44" s="88" t="s">
        <v>45</v>
      </c>
      <c r="F44" s="96" t="s">
        <v>161</v>
      </c>
      <c r="G44" s="32"/>
      <c r="H44" s="1" t="s">
        <v>47</v>
      </c>
      <c r="I44" s="1" t="s">
        <v>47</v>
      </c>
      <c r="J44" s="1" t="s">
        <v>47</v>
      </c>
      <c r="K44" s="91">
        <f t="shared" si="12"/>
        <v>0</v>
      </c>
      <c r="L44" s="91">
        <f t="shared" si="13"/>
        <v>0</v>
      </c>
      <c r="M44" s="91">
        <f t="shared" si="14"/>
        <v>0</v>
      </c>
      <c r="N44" s="91">
        <f t="shared" si="15"/>
        <v>0</v>
      </c>
      <c r="O44" s="91">
        <f t="shared" si="16"/>
        <v>0</v>
      </c>
      <c r="P44" s="91">
        <f t="shared" si="17"/>
        <v>0</v>
      </c>
      <c r="Q44" s="91">
        <f t="shared" si="18"/>
        <v>0</v>
      </c>
      <c r="R44" s="91">
        <f t="shared" si="19"/>
        <v>0</v>
      </c>
      <c r="S44" s="91">
        <f t="shared" si="20"/>
        <v>0</v>
      </c>
      <c r="T44" s="91">
        <f>+(K44*'IT Tech Functional Reqs'!$K$2)+(L44*'IT Tech Functional Reqs'!$L$2)+(M44*'IT Tech Functional Reqs'!$M$2)+(N44*'IT Tech Functional Reqs'!$N$2)+(O44*'IT Tech Functional Reqs'!$O$2)+(P44*'IT Tech Functional Reqs'!$P$2)+(Q44*'IT Tech Functional Reqs'!$Q$2)+(R44*'IT Tech Functional Reqs'!$R$2)+(S44*'IT Tech Functional Reqs'!$S$4)</f>
        <v>0</v>
      </c>
      <c r="U44" s="91">
        <f t="shared" si="21"/>
        <v>0</v>
      </c>
      <c r="V44" s="91">
        <f t="shared" si="22"/>
        <v>0</v>
      </c>
      <c r="W44" s="91">
        <f t="shared" si="23"/>
        <v>3</v>
      </c>
      <c r="X44" s="95"/>
      <c r="Y44" s="93"/>
    </row>
    <row r="45" spans="1:25" s="86" customFormat="1" ht="75" customHeight="1" x14ac:dyDescent="0.2">
      <c r="A45" s="87" t="s">
        <v>162</v>
      </c>
      <c r="B45" s="88" t="s">
        <v>150</v>
      </c>
      <c r="C45" s="88" t="s">
        <v>43</v>
      </c>
      <c r="D45" s="89" t="s">
        <v>163</v>
      </c>
      <c r="E45" s="88" t="s">
        <v>45</v>
      </c>
      <c r="F45" s="96" t="s">
        <v>164</v>
      </c>
      <c r="G45" s="32"/>
      <c r="H45" s="1" t="s">
        <v>47</v>
      </c>
      <c r="I45" s="1" t="s">
        <v>47</v>
      </c>
      <c r="J45" s="1" t="s">
        <v>47</v>
      </c>
      <c r="K45" s="91">
        <f t="shared" si="12"/>
        <v>0</v>
      </c>
      <c r="L45" s="91">
        <f t="shared" si="13"/>
        <v>0</v>
      </c>
      <c r="M45" s="91">
        <f t="shared" si="14"/>
        <v>0</v>
      </c>
      <c r="N45" s="91">
        <f t="shared" si="15"/>
        <v>0</v>
      </c>
      <c r="O45" s="91">
        <f t="shared" si="16"/>
        <v>0</v>
      </c>
      <c r="P45" s="91">
        <f t="shared" si="17"/>
        <v>0</v>
      </c>
      <c r="Q45" s="91">
        <f t="shared" si="18"/>
        <v>0</v>
      </c>
      <c r="R45" s="91">
        <f t="shared" si="19"/>
        <v>0</v>
      </c>
      <c r="S45" s="91">
        <f t="shared" si="20"/>
        <v>0</v>
      </c>
      <c r="T45" s="91">
        <f>+(K45*'IT Tech Functional Reqs'!$K$2)+(L45*'IT Tech Functional Reqs'!$L$2)+(M45*'IT Tech Functional Reqs'!$M$2)+(N45*'IT Tech Functional Reqs'!$N$2)+(O45*'IT Tech Functional Reqs'!$O$2)+(P45*'IT Tech Functional Reqs'!$P$2)+(Q45*'IT Tech Functional Reqs'!$Q$2)+(R45*'IT Tech Functional Reqs'!$R$2)+(S45*'IT Tech Functional Reqs'!$S$4)</f>
        <v>0</v>
      </c>
      <c r="U45" s="91">
        <f t="shared" si="21"/>
        <v>0</v>
      </c>
      <c r="V45" s="91">
        <f t="shared" si="22"/>
        <v>0</v>
      </c>
      <c r="W45" s="91">
        <f t="shared" si="23"/>
        <v>3</v>
      </c>
      <c r="X45" s="95"/>
      <c r="Y45" s="93"/>
    </row>
    <row r="46" spans="1:25" s="86" customFormat="1" ht="75" customHeight="1" x14ac:dyDescent="0.2">
      <c r="A46" s="87" t="s">
        <v>165</v>
      </c>
      <c r="B46" s="88" t="s">
        <v>150</v>
      </c>
      <c r="C46" s="88" t="s">
        <v>49</v>
      </c>
      <c r="D46" s="89" t="s">
        <v>166</v>
      </c>
      <c r="E46" s="88" t="s">
        <v>51</v>
      </c>
      <c r="F46" s="90" t="s">
        <v>167</v>
      </c>
      <c r="G46" s="32"/>
      <c r="H46" s="1" t="s">
        <v>47</v>
      </c>
      <c r="I46" s="1" t="s">
        <v>47</v>
      </c>
      <c r="J46" s="1" t="s">
        <v>47</v>
      </c>
      <c r="K46" s="91">
        <f t="shared" si="12"/>
        <v>0</v>
      </c>
      <c r="L46" s="91">
        <f t="shared" si="13"/>
        <v>0</v>
      </c>
      <c r="M46" s="91">
        <f t="shared" si="14"/>
        <v>0</v>
      </c>
      <c r="N46" s="91">
        <f t="shared" si="15"/>
        <v>0</v>
      </c>
      <c r="O46" s="91">
        <f t="shared" si="16"/>
        <v>0</v>
      </c>
      <c r="P46" s="91">
        <f t="shared" si="17"/>
        <v>0</v>
      </c>
      <c r="Q46" s="91">
        <f t="shared" si="18"/>
        <v>0</v>
      </c>
      <c r="R46" s="91">
        <f t="shared" si="19"/>
        <v>0</v>
      </c>
      <c r="S46" s="91">
        <f t="shared" si="20"/>
        <v>0</v>
      </c>
      <c r="T46" s="91">
        <f>+(K46*'IT Tech Functional Reqs'!$K$2)+(L46*'IT Tech Functional Reqs'!$L$2)+(M46*'IT Tech Functional Reqs'!$M$2)+(N46*'IT Tech Functional Reqs'!$N$2)+(O46*'IT Tech Functional Reqs'!$O$2)+(P46*'IT Tech Functional Reqs'!$P$2)+(Q46*'IT Tech Functional Reqs'!$Q$2)+(R46*'IT Tech Functional Reqs'!$R$2)+(S46*'IT Tech Functional Reqs'!$S$4)</f>
        <v>0</v>
      </c>
      <c r="U46" s="91">
        <f t="shared" si="21"/>
        <v>0</v>
      </c>
      <c r="V46" s="91">
        <f t="shared" si="22"/>
        <v>0</v>
      </c>
      <c r="W46" s="91">
        <f t="shared" si="23"/>
        <v>5</v>
      </c>
      <c r="X46" s="95"/>
      <c r="Y46" s="93"/>
    </row>
    <row r="47" spans="1:25" s="86" customFormat="1" ht="75" customHeight="1" x14ac:dyDescent="0.2">
      <c r="A47" s="87" t="s">
        <v>168</v>
      </c>
      <c r="B47" s="88" t="s">
        <v>150</v>
      </c>
      <c r="C47" s="88" t="s">
        <v>43</v>
      </c>
      <c r="D47" s="89" t="s">
        <v>169</v>
      </c>
      <c r="E47" s="88" t="s">
        <v>45</v>
      </c>
      <c r="F47" s="90" t="s">
        <v>170</v>
      </c>
      <c r="G47" s="32"/>
      <c r="H47" s="1" t="s">
        <v>47</v>
      </c>
      <c r="I47" s="1" t="s">
        <v>47</v>
      </c>
      <c r="J47" s="1" t="s">
        <v>47</v>
      </c>
      <c r="K47" s="91">
        <f t="shared" si="12"/>
        <v>0</v>
      </c>
      <c r="L47" s="91">
        <f t="shared" si="13"/>
        <v>0</v>
      </c>
      <c r="M47" s="91">
        <f t="shared" si="14"/>
        <v>0</v>
      </c>
      <c r="N47" s="91">
        <f t="shared" si="15"/>
        <v>0</v>
      </c>
      <c r="O47" s="91">
        <f t="shared" si="16"/>
        <v>0</v>
      </c>
      <c r="P47" s="91">
        <f t="shared" si="17"/>
        <v>0</v>
      </c>
      <c r="Q47" s="91">
        <f t="shared" si="18"/>
        <v>0</v>
      </c>
      <c r="R47" s="91">
        <f t="shared" si="19"/>
        <v>0</v>
      </c>
      <c r="S47" s="91">
        <f t="shared" si="20"/>
        <v>0</v>
      </c>
      <c r="T47" s="91">
        <f>+(K47*'IT Tech Functional Reqs'!$K$2)+(L47*'IT Tech Functional Reqs'!$L$2)+(M47*'IT Tech Functional Reqs'!$M$2)+(N47*'IT Tech Functional Reqs'!$N$2)+(O47*'IT Tech Functional Reqs'!$O$2)+(P47*'IT Tech Functional Reqs'!$P$2)+(Q47*'IT Tech Functional Reqs'!$Q$2)+(R47*'IT Tech Functional Reqs'!$R$2)+(S47*'IT Tech Functional Reqs'!$S$4)</f>
        <v>0</v>
      </c>
      <c r="U47" s="91">
        <f t="shared" si="21"/>
        <v>0</v>
      </c>
      <c r="V47" s="91">
        <f t="shared" si="22"/>
        <v>0</v>
      </c>
      <c r="W47" s="91">
        <f t="shared" si="23"/>
        <v>3</v>
      </c>
      <c r="X47" s="95"/>
      <c r="Y47" s="93"/>
    </row>
    <row r="48" spans="1:25" s="86" customFormat="1" ht="75" customHeight="1" x14ac:dyDescent="0.2">
      <c r="A48" s="87" t="s">
        <v>171</v>
      </c>
      <c r="B48" s="88" t="s">
        <v>150</v>
      </c>
      <c r="C48" s="88" t="s">
        <v>43</v>
      </c>
      <c r="D48" s="89" t="s">
        <v>172</v>
      </c>
      <c r="E48" s="88" t="s">
        <v>45</v>
      </c>
      <c r="F48" s="96" t="s">
        <v>173</v>
      </c>
      <c r="G48" s="32"/>
      <c r="H48" s="1" t="s">
        <v>47</v>
      </c>
      <c r="I48" s="1" t="s">
        <v>47</v>
      </c>
      <c r="J48" s="1" t="s">
        <v>47</v>
      </c>
      <c r="K48" s="91">
        <f t="shared" si="12"/>
        <v>0</v>
      </c>
      <c r="L48" s="91">
        <f t="shared" si="13"/>
        <v>0</v>
      </c>
      <c r="M48" s="91">
        <f t="shared" si="14"/>
        <v>0</v>
      </c>
      <c r="N48" s="91">
        <f t="shared" si="15"/>
        <v>0</v>
      </c>
      <c r="O48" s="91">
        <f t="shared" si="16"/>
        <v>0</v>
      </c>
      <c r="P48" s="91">
        <f t="shared" si="17"/>
        <v>0</v>
      </c>
      <c r="Q48" s="91">
        <f t="shared" si="18"/>
        <v>0</v>
      </c>
      <c r="R48" s="91">
        <f t="shared" si="19"/>
        <v>0</v>
      </c>
      <c r="S48" s="91">
        <f t="shared" si="20"/>
        <v>0</v>
      </c>
      <c r="T48" s="91">
        <f>+(K48*'IT Tech Functional Reqs'!$K$2)+(L48*'IT Tech Functional Reqs'!$L$2)+(M48*'IT Tech Functional Reqs'!$M$2)+(N48*'IT Tech Functional Reqs'!$N$2)+(O48*'IT Tech Functional Reqs'!$O$2)+(P48*'IT Tech Functional Reqs'!$P$2)+(Q48*'IT Tech Functional Reqs'!$Q$2)+(R48*'IT Tech Functional Reqs'!$R$2)+(S48*'IT Tech Functional Reqs'!$S$4)</f>
        <v>0</v>
      </c>
      <c r="U48" s="91">
        <f t="shared" si="21"/>
        <v>0</v>
      </c>
      <c r="V48" s="91">
        <f t="shared" si="22"/>
        <v>0</v>
      </c>
      <c r="W48" s="91">
        <f t="shared" si="23"/>
        <v>3</v>
      </c>
      <c r="X48" s="95"/>
      <c r="Y48" s="93"/>
    </row>
    <row r="49" spans="1:25" s="86" customFormat="1" ht="75" customHeight="1" x14ac:dyDescent="0.2">
      <c r="A49" s="87" t="s">
        <v>174</v>
      </c>
      <c r="B49" s="88" t="s">
        <v>150</v>
      </c>
      <c r="C49" s="88" t="s">
        <v>49</v>
      </c>
      <c r="D49" s="89" t="s">
        <v>175</v>
      </c>
      <c r="E49" s="88" t="s">
        <v>51</v>
      </c>
      <c r="F49" s="96" t="s">
        <v>176</v>
      </c>
      <c r="G49" s="32"/>
      <c r="H49" s="1" t="s">
        <v>47</v>
      </c>
      <c r="I49" s="1" t="s">
        <v>47</v>
      </c>
      <c r="J49" s="1" t="s">
        <v>47</v>
      </c>
      <c r="K49" s="91">
        <f t="shared" si="12"/>
        <v>0</v>
      </c>
      <c r="L49" s="91">
        <f t="shared" si="13"/>
        <v>0</v>
      </c>
      <c r="M49" s="91">
        <f t="shared" si="14"/>
        <v>0</v>
      </c>
      <c r="N49" s="91">
        <f t="shared" si="15"/>
        <v>0</v>
      </c>
      <c r="O49" s="91">
        <f t="shared" si="16"/>
        <v>0</v>
      </c>
      <c r="P49" s="91">
        <f t="shared" si="17"/>
        <v>0</v>
      </c>
      <c r="Q49" s="91">
        <f t="shared" si="18"/>
        <v>0</v>
      </c>
      <c r="R49" s="91">
        <f t="shared" si="19"/>
        <v>0</v>
      </c>
      <c r="S49" s="91">
        <f t="shared" si="20"/>
        <v>0</v>
      </c>
      <c r="T49" s="91">
        <f>+(K49*'IT Tech Functional Reqs'!$K$2)+(L49*'IT Tech Functional Reqs'!$L$2)+(M49*'IT Tech Functional Reqs'!$M$2)+(N49*'IT Tech Functional Reqs'!$N$2)+(O49*'IT Tech Functional Reqs'!$O$2)+(P49*'IT Tech Functional Reqs'!$P$2)+(Q49*'IT Tech Functional Reqs'!$Q$2)+(R49*'IT Tech Functional Reqs'!$R$2)+(S49*'IT Tech Functional Reqs'!$S$4)</f>
        <v>0</v>
      </c>
      <c r="U49" s="91">
        <f t="shared" si="21"/>
        <v>0</v>
      </c>
      <c r="V49" s="91">
        <f t="shared" si="22"/>
        <v>0</v>
      </c>
      <c r="W49" s="91">
        <f t="shared" si="23"/>
        <v>5</v>
      </c>
      <c r="X49" s="95"/>
      <c r="Y49" s="93"/>
    </row>
    <row r="50" spans="1:25" s="86" customFormat="1" ht="75" customHeight="1" x14ac:dyDescent="0.2">
      <c r="A50" s="87" t="s">
        <v>177</v>
      </c>
      <c r="B50" s="88" t="s">
        <v>178</v>
      </c>
      <c r="C50" s="88" t="s">
        <v>49</v>
      </c>
      <c r="D50" s="89" t="s">
        <v>179</v>
      </c>
      <c r="E50" s="88" t="s">
        <v>51</v>
      </c>
      <c r="F50" s="97" t="s">
        <v>180</v>
      </c>
      <c r="G50" s="32"/>
      <c r="H50" s="1" t="s">
        <v>47</v>
      </c>
      <c r="I50" s="1" t="s">
        <v>47</v>
      </c>
      <c r="J50" s="1" t="s">
        <v>47</v>
      </c>
      <c r="K50" s="91">
        <f t="shared" si="12"/>
        <v>0</v>
      </c>
      <c r="L50" s="91">
        <f t="shared" si="13"/>
        <v>0</v>
      </c>
      <c r="M50" s="91">
        <f t="shared" si="14"/>
        <v>0</v>
      </c>
      <c r="N50" s="91">
        <f t="shared" si="15"/>
        <v>0</v>
      </c>
      <c r="O50" s="91">
        <f t="shared" si="16"/>
        <v>0</v>
      </c>
      <c r="P50" s="91">
        <f t="shared" si="17"/>
        <v>0</v>
      </c>
      <c r="Q50" s="91">
        <f t="shared" si="18"/>
        <v>0</v>
      </c>
      <c r="R50" s="91">
        <f t="shared" si="19"/>
        <v>0</v>
      </c>
      <c r="S50" s="91">
        <f t="shared" si="20"/>
        <v>0</v>
      </c>
      <c r="T50" s="91">
        <f>+(K50*'IT Tech Functional Reqs'!$K$2)+(L50*'IT Tech Functional Reqs'!$L$2)+(M50*'IT Tech Functional Reqs'!$M$2)+(N50*'IT Tech Functional Reqs'!$N$2)+(O50*'IT Tech Functional Reqs'!$O$2)+(P50*'IT Tech Functional Reqs'!$P$2)+(Q50*'IT Tech Functional Reqs'!$Q$2)+(R50*'IT Tech Functional Reqs'!$R$2)+(S50*'IT Tech Functional Reqs'!$S$4)</f>
        <v>0</v>
      </c>
      <c r="U50" s="91">
        <f t="shared" si="21"/>
        <v>0</v>
      </c>
      <c r="V50" s="91">
        <f t="shared" si="22"/>
        <v>0</v>
      </c>
      <c r="W50" s="91">
        <f t="shared" si="23"/>
        <v>5</v>
      </c>
      <c r="X50" s="92"/>
      <c r="Y50" s="93"/>
    </row>
    <row r="51" spans="1:25" s="86" customFormat="1" ht="75" customHeight="1" x14ac:dyDescent="0.2">
      <c r="A51" s="87" t="s">
        <v>181</v>
      </c>
      <c r="B51" s="88" t="s">
        <v>178</v>
      </c>
      <c r="C51" s="88" t="s">
        <v>43</v>
      </c>
      <c r="D51" s="89" t="s">
        <v>182</v>
      </c>
      <c r="E51" s="88" t="s">
        <v>45</v>
      </c>
      <c r="F51" s="97" t="s">
        <v>183</v>
      </c>
      <c r="G51" s="33"/>
      <c r="H51" s="1" t="s">
        <v>47</v>
      </c>
      <c r="I51" s="1" t="s">
        <v>47</v>
      </c>
      <c r="J51" s="1" t="s">
        <v>47</v>
      </c>
      <c r="K51" s="91">
        <f t="shared" si="12"/>
        <v>0</v>
      </c>
      <c r="L51" s="91">
        <f t="shared" si="13"/>
        <v>0</v>
      </c>
      <c r="M51" s="91">
        <f t="shared" si="14"/>
        <v>0</v>
      </c>
      <c r="N51" s="91">
        <f t="shared" si="15"/>
        <v>0</v>
      </c>
      <c r="O51" s="91">
        <f t="shared" si="16"/>
        <v>0</v>
      </c>
      <c r="P51" s="91">
        <f t="shared" si="17"/>
        <v>0</v>
      </c>
      <c r="Q51" s="91">
        <f t="shared" si="18"/>
        <v>0</v>
      </c>
      <c r="R51" s="91">
        <f t="shared" si="19"/>
        <v>0</v>
      </c>
      <c r="S51" s="91">
        <f t="shared" si="20"/>
        <v>0</v>
      </c>
      <c r="T51" s="91">
        <f>+(K51*'IT Tech Functional Reqs'!$K$2)+(L51*'IT Tech Functional Reqs'!$L$2)+(M51*'IT Tech Functional Reqs'!$M$2)+(N51*'IT Tech Functional Reqs'!$N$2)+(O51*'IT Tech Functional Reqs'!$O$2)+(P51*'IT Tech Functional Reqs'!$P$2)+(Q51*'IT Tech Functional Reqs'!$Q$2)+(R51*'IT Tech Functional Reqs'!$R$2)+(S51*'IT Tech Functional Reqs'!$S$4)</f>
        <v>0</v>
      </c>
      <c r="U51" s="91">
        <f t="shared" si="21"/>
        <v>0</v>
      </c>
      <c r="V51" s="91">
        <f t="shared" si="22"/>
        <v>0</v>
      </c>
      <c r="W51" s="91">
        <f t="shared" si="23"/>
        <v>3</v>
      </c>
      <c r="X51" s="95"/>
      <c r="Y51" s="93"/>
    </row>
    <row r="52" spans="1:25" s="86" customFormat="1" ht="75" customHeight="1" x14ac:dyDescent="0.2">
      <c r="A52" s="87" t="s">
        <v>184</v>
      </c>
      <c r="B52" s="88" t="s">
        <v>178</v>
      </c>
      <c r="C52" s="88" t="s">
        <v>49</v>
      </c>
      <c r="D52" s="89" t="s">
        <v>185</v>
      </c>
      <c r="E52" s="88" t="s">
        <v>51</v>
      </c>
      <c r="F52" s="101" t="s">
        <v>186</v>
      </c>
      <c r="G52" s="31"/>
      <c r="H52" s="1" t="s">
        <v>47</v>
      </c>
      <c r="I52" s="1" t="s">
        <v>47</v>
      </c>
      <c r="J52" s="1" t="s">
        <v>47</v>
      </c>
      <c r="K52" s="91">
        <f t="shared" si="12"/>
        <v>0</v>
      </c>
      <c r="L52" s="91">
        <f t="shared" si="13"/>
        <v>0</v>
      </c>
      <c r="M52" s="91">
        <f t="shared" si="14"/>
        <v>0</v>
      </c>
      <c r="N52" s="91">
        <f t="shared" si="15"/>
        <v>0</v>
      </c>
      <c r="O52" s="91">
        <f t="shared" si="16"/>
        <v>0</v>
      </c>
      <c r="P52" s="91">
        <f t="shared" si="17"/>
        <v>0</v>
      </c>
      <c r="Q52" s="91">
        <f t="shared" si="18"/>
        <v>0</v>
      </c>
      <c r="R52" s="91">
        <f t="shared" si="19"/>
        <v>0</v>
      </c>
      <c r="S52" s="91">
        <f t="shared" si="20"/>
        <v>0</v>
      </c>
      <c r="T52" s="91">
        <f>+(K52*'IT Tech Functional Reqs'!$K$2)+(L52*'IT Tech Functional Reqs'!$L$2)+(M52*'IT Tech Functional Reqs'!$M$2)+(N52*'IT Tech Functional Reqs'!$N$2)+(O52*'IT Tech Functional Reqs'!$O$2)+(P52*'IT Tech Functional Reqs'!$P$2)+(Q52*'IT Tech Functional Reqs'!$Q$2)+(R52*'IT Tech Functional Reqs'!$R$2)+(S52*'IT Tech Functional Reqs'!$S$4)</f>
        <v>0</v>
      </c>
      <c r="U52" s="91">
        <f t="shared" si="21"/>
        <v>0</v>
      </c>
      <c r="V52" s="91">
        <f t="shared" si="22"/>
        <v>0</v>
      </c>
      <c r="W52" s="91">
        <f t="shared" si="23"/>
        <v>5</v>
      </c>
      <c r="X52" s="95"/>
      <c r="Y52" s="93"/>
    </row>
    <row r="53" spans="1:25" ht="18.75" x14ac:dyDescent="0.3">
      <c r="A53" s="103" t="s">
        <v>187</v>
      </c>
      <c r="B53" s="103"/>
      <c r="C53" s="104"/>
      <c r="D53" s="105"/>
      <c r="E53" s="104"/>
      <c r="F53" s="106"/>
      <c r="G53" s="107"/>
      <c r="H53" s="107"/>
      <c r="I53" s="108"/>
      <c r="J53" s="108"/>
      <c r="K53" s="109">
        <f t="shared" ref="K53:W53" si="24">SUM(K4:K52)</f>
        <v>0</v>
      </c>
      <c r="L53" s="109">
        <f t="shared" si="24"/>
        <v>0</v>
      </c>
      <c r="M53" s="109">
        <f t="shared" si="24"/>
        <v>0</v>
      </c>
      <c r="N53" s="109">
        <f t="shared" si="24"/>
        <v>0</v>
      </c>
      <c r="O53" s="109">
        <f t="shared" si="24"/>
        <v>0</v>
      </c>
      <c r="P53" s="109">
        <f t="shared" si="24"/>
        <v>0</v>
      </c>
      <c r="Q53" s="109">
        <f t="shared" si="24"/>
        <v>0</v>
      </c>
      <c r="R53" s="109">
        <f t="shared" si="24"/>
        <v>0</v>
      </c>
      <c r="S53" s="109">
        <f t="shared" si="24"/>
        <v>0</v>
      </c>
      <c r="T53" s="109">
        <f t="shared" si="24"/>
        <v>0</v>
      </c>
      <c r="U53" s="109">
        <f t="shared" si="24"/>
        <v>0</v>
      </c>
      <c r="V53" s="109">
        <f t="shared" si="24"/>
        <v>0</v>
      </c>
      <c r="W53" s="109">
        <f t="shared" si="24"/>
        <v>198</v>
      </c>
      <c r="X53" s="110"/>
    </row>
  </sheetData>
  <sheetProtection algorithmName="SHA-512" hashValue="wCnF6LkgZXs7Py6H+gbCORNnHrx8lPtAwS+633utJDtFYqU+wlxTYRUsrvniKuRn88P6Bsv9ywrYO0YdDA7gIQ==" saltValue="5YjYy6XN3Rpbucm+C4EEgw==" spinCount="100000" sheet="1" objects="1" scenarios="1" selectLockedCells="1"/>
  <sortState xmlns:xlrd2="http://schemas.microsoft.com/office/spreadsheetml/2017/richdata2" ref="A4:Y52">
    <sortCondition ref="B4:B52"/>
    <sortCondition ref="A4:A52"/>
  </sortState>
  <mergeCells count="1">
    <mergeCell ref="H2:J2"/>
  </mergeCells>
  <phoneticPr fontId="36" type="noConversion"/>
  <conditionalFormatting sqref="C5">
    <cfRule type="cellIs" dxfId="323" priority="539" stopIfTrue="1" operator="equal">
      <formula>"Highly Advantageous"</formula>
    </cfRule>
    <cfRule type="cellIs" dxfId="322" priority="538" stopIfTrue="1" operator="equal">
      <formula>"Extremely Advantageous"</formula>
    </cfRule>
    <cfRule type="cellIs" dxfId="321" priority="537" operator="equal">
      <formula>"Minimal"</formula>
    </cfRule>
    <cfRule type="cellIs" dxfId="320" priority="536" operator="equal">
      <formula>"Not Needed"</formula>
    </cfRule>
    <cfRule type="cellIs" dxfId="319" priority="535" operator="equal">
      <formula>"Advantageous"</formula>
    </cfRule>
  </conditionalFormatting>
  <conditionalFormatting sqref="C16">
    <cfRule type="cellIs" dxfId="318" priority="636" operator="equal">
      <formula>"Not Needed"</formula>
    </cfRule>
    <cfRule type="cellIs" dxfId="317" priority="637" operator="equal">
      <formula>"Minimal"</formula>
    </cfRule>
    <cfRule type="cellIs" dxfId="316" priority="638" stopIfTrue="1" operator="equal">
      <formula>"Extremely Advantageous"</formula>
    </cfRule>
    <cfRule type="cellIs" dxfId="315" priority="639" stopIfTrue="1" operator="equal">
      <formula>"Highly Advantageous"</formula>
    </cfRule>
    <cfRule type="cellIs" dxfId="314" priority="632" stopIfTrue="1" operator="equal">
      <formula>"High"</formula>
    </cfRule>
    <cfRule type="cellIs" dxfId="313" priority="633" stopIfTrue="1" operator="equal">
      <formula>"Exception"</formula>
    </cfRule>
    <cfRule type="cellIs" dxfId="312" priority="634" stopIfTrue="1" operator="equal">
      <formula>"Select from Drop Down List"</formula>
    </cfRule>
    <cfRule type="cellIs" dxfId="311" priority="635" operator="equal">
      <formula>"Advantageous"</formula>
    </cfRule>
  </conditionalFormatting>
  <conditionalFormatting sqref="C17:C18">
    <cfRule type="cellIs" dxfId="310" priority="471" stopIfTrue="1" operator="equal">
      <formula>"Exception"</formula>
    </cfRule>
    <cfRule type="cellIs" dxfId="309" priority="477" stopIfTrue="1" operator="equal">
      <formula>"Highly Advantageous"</formula>
    </cfRule>
    <cfRule type="cellIs" dxfId="308" priority="476" stopIfTrue="1" operator="equal">
      <formula>"Extremely Advantageous"</formula>
    </cfRule>
    <cfRule type="cellIs" dxfId="307" priority="472" stopIfTrue="1" operator="equal">
      <formula>"Select from Drop Down List"</formula>
    </cfRule>
  </conditionalFormatting>
  <conditionalFormatting sqref="C20">
    <cfRule type="cellIs" dxfId="306" priority="456" stopIfTrue="1" operator="equal">
      <formula>"Highly Advantageous"</formula>
    </cfRule>
    <cfRule type="cellIs" dxfId="305" priority="455" stopIfTrue="1" operator="equal">
      <formula>"Extremely Advantageous"</formula>
    </cfRule>
    <cfRule type="cellIs" dxfId="304" priority="454" operator="equal">
      <formula>"Minimal"</formula>
    </cfRule>
    <cfRule type="cellIs" dxfId="303" priority="453" operator="equal">
      <formula>"Not Needed"</formula>
    </cfRule>
    <cfRule type="cellIs" dxfId="302" priority="452" operator="equal">
      <formula>"Advantageous"</formula>
    </cfRule>
  </conditionalFormatting>
  <conditionalFormatting sqref="C20:C25">
    <cfRule type="cellIs" dxfId="301" priority="445" stopIfTrue="1" operator="equal">
      <formula>"Exception"</formula>
    </cfRule>
    <cfRule type="cellIs" dxfId="300" priority="446" stopIfTrue="1" operator="equal">
      <formula>"Select from Drop Down List"</formula>
    </cfRule>
  </conditionalFormatting>
  <conditionalFormatting sqref="C21:C25 D34:E42 C8:E16 D20:E25">
    <cfRule type="cellIs" dxfId="299" priority="447" stopIfTrue="1" operator="equal">
      <formula>"Extremely Advantageous"</formula>
    </cfRule>
  </conditionalFormatting>
  <conditionalFormatting sqref="C21:C25 D34:E42">
    <cfRule type="cellIs" dxfId="298" priority="420" operator="equal">
      <formula>"Advantageous"</formula>
    </cfRule>
    <cfRule type="cellIs" dxfId="297" priority="422" operator="equal">
      <formula>"Minimal"</formula>
    </cfRule>
    <cfRule type="cellIs" dxfId="296" priority="421" operator="equal">
      <formula>"Not Needed"</formula>
    </cfRule>
  </conditionalFormatting>
  <conditionalFormatting sqref="C27">
    <cfRule type="cellIs" dxfId="295" priority="380" operator="equal">
      <formula>"Minimal"</formula>
    </cfRule>
    <cfRule type="cellIs" dxfId="294" priority="383" stopIfTrue="1" operator="equal">
      <formula>"Extremely Advantageous"</formula>
    </cfRule>
    <cfRule type="cellIs" dxfId="293" priority="379" operator="equal">
      <formula>"Not Needed"</formula>
    </cfRule>
    <cfRule type="cellIs" dxfId="292" priority="384" stopIfTrue="1" operator="equal">
      <formula>"Highly Advantageous"</formula>
    </cfRule>
    <cfRule type="cellIs" dxfId="291" priority="378" operator="equal">
      <formula>"Advantageous"</formula>
    </cfRule>
  </conditionalFormatting>
  <conditionalFormatting sqref="C31">
    <cfRule type="cellIs" dxfId="290" priority="6" operator="equal">
      <formula>"Not Needed"</formula>
    </cfRule>
    <cfRule type="cellIs" dxfId="289" priority="7" operator="equal">
      <formula>"Minimal"</formula>
    </cfRule>
    <cfRule type="cellIs" dxfId="288" priority="8" stopIfTrue="1" operator="equal">
      <formula>"Extremely Advantageous"</formula>
    </cfRule>
    <cfRule type="cellIs" dxfId="287" priority="9" stopIfTrue="1" operator="equal">
      <formula>"Highly Advantageous"</formula>
    </cfRule>
    <cfRule type="cellIs" dxfId="286" priority="5" operator="equal">
      <formula>"Advantageous"</formula>
    </cfRule>
  </conditionalFormatting>
  <conditionalFormatting sqref="C34:C41 C43:C44">
    <cfRule type="cellIs" dxfId="285" priority="208" stopIfTrue="1" operator="equal">
      <formula>"Highly Advantageous"</formula>
    </cfRule>
    <cfRule type="cellIs" dxfId="284" priority="207" stopIfTrue="1" operator="equal">
      <formula>"Extremely Advantageous"</formula>
    </cfRule>
    <cfRule type="cellIs" dxfId="283" priority="206" operator="equal">
      <formula>"Minimal"</formula>
    </cfRule>
    <cfRule type="cellIs" dxfId="282" priority="205" operator="equal">
      <formula>"Not Needed"</formula>
    </cfRule>
  </conditionalFormatting>
  <conditionalFormatting sqref="C38">
    <cfRule type="cellIs" dxfId="281" priority="295" operator="equal">
      <formula>"Advantageous"</formula>
    </cfRule>
    <cfRule type="cellIs" dxfId="280" priority="296" operator="equal">
      <formula>"Not Needed"</formula>
    </cfRule>
    <cfRule type="cellIs" dxfId="279" priority="297" operator="equal">
      <formula>"Minimal"</formula>
    </cfRule>
    <cfRule type="cellIs" dxfId="278" priority="298" stopIfTrue="1" operator="equal">
      <formula>"Extremely Advantageous"</formula>
    </cfRule>
    <cfRule type="cellIs" dxfId="277" priority="299" stopIfTrue="1" operator="equal">
      <formula>"Highly Advantageous"</formula>
    </cfRule>
  </conditionalFormatting>
  <conditionalFormatting sqref="C38:C41 C43:C44">
    <cfRule type="cellIs" dxfId="276" priority="204" operator="equal">
      <formula>"Advantageous"</formula>
    </cfRule>
  </conditionalFormatting>
  <conditionalFormatting sqref="C39:C44">
    <cfRule type="cellIs" dxfId="275" priority="178" operator="equal">
      <formula>"Advantageous"</formula>
    </cfRule>
    <cfRule type="cellIs" dxfId="274" priority="179" operator="equal">
      <formula>"Not Needed"</formula>
    </cfRule>
    <cfRule type="cellIs" dxfId="273" priority="181" stopIfTrue="1" operator="equal">
      <formula>"Extremely Advantageous"</formula>
    </cfRule>
    <cfRule type="cellIs" dxfId="272" priority="182" stopIfTrue="1" operator="equal">
      <formula>"Highly Advantageous"</formula>
    </cfRule>
    <cfRule type="cellIs" dxfId="271" priority="180" operator="equal">
      <formula>"Minimal"</formula>
    </cfRule>
  </conditionalFormatting>
  <conditionalFormatting sqref="C42">
    <cfRule type="cellIs" dxfId="270" priority="176" stopIfTrue="1" operator="equal">
      <formula>"Extremely Advantageous"</formula>
    </cfRule>
    <cfRule type="cellIs" dxfId="269" priority="173" operator="equal">
      <formula>"Advantageous"</formula>
    </cfRule>
    <cfRule type="cellIs" dxfId="268" priority="174" operator="equal">
      <formula>"Not Needed"</formula>
    </cfRule>
    <cfRule type="cellIs" dxfId="267" priority="175" operator="equal">
      <formula>"Minimal"</formula>
    </cfRule>
    <cfRule type="cellIs" dxfId="266" priority="177" stopIfTrue="1" operator="equal">
      <formula>"Highly Advantageous"</formula>
    </cfRule>
  </conditionalFormatting>
  <conditionalFormatting sqref="C45">
    <cfRule type="cellIs" dxfId="265" priority="165" operator="equal">
      <formula>"Advantageous"</formula>
    </cfRule>
    <cfRule type="cellIs" dxfId="264" priority="169" stopIfTrue="1" operator="equal">
      <formula>"Highly Advantageous"</formula>
    </cfRule>
    <cfRule type="cellIs" dxfId="263" priority="167" operator="equal">
      <formula>"Minimal"</formula>
    </cfRule>
    <cfRule type="cellIs" dxfId="262" priority="168" stopIfTrue="1" operator="equal">
      <formula>"Extremely Advantageous"</formula>
    </cfRule>
    <cfRule type="cellIs" dxfId="261" priority="166" operator="equal">
      <formula>"Not Needed"</formula>
    </cfRule>
  </conditionalFormatting>
  <conditionalFormatting sqref="C45:C51">
    <cfRule type="cellIs" dxfId="260" priority="153" operator="equal">
      <formula>"Not Needed"</formula>
    </cfRule>
    <cfRule type="cellIs" dxfId="259" priority="156" stopIfTrue="1" operator="equal">
      <formula>"Highly Advantageous"</formula>
    </cfRule>
    <cfRule type="cellIs" dxfId="258" priority="155" stopIfTrue="1" operator="equal">
      <formula>"Extremely Advantageous"</formula>
    </cfRule>
    <cfRule type="cellIs" dxfId="257" priority="154" operator="equal">
      <formula>"Minimal"</formula>
    </cfRule>
    <cfRule type="cellIs" dxfId="256" priority="152" operator="equal">
      <formula>"Advantageous"</formula>
    </cfRule>
  </conditionalFormatting>
  <conditionalFormatting sqref="C46:C51">
    <cfRule type="cellIs" dxfId="255" priority="149" operator="equal">
      <formula>"Minimal"</formula>
    </cfRule>
    <cfRule type="cellIs" dxfId="254" priority="150" stopIfTrue="1" operator="equal">
      <formula>"Extremely Advantageous"</formula>
    </cfRule>
    <cfRule type="cellIs" dxfId="253" priority="151" stopIfTrue="1" operator="equal">
      <formula>"Highly Advantageous"</formula>
    </cfRule>
    <cfRule type="cellIs" dxfId="252" priority="147" operator="equal">
      <formula>"Advantageous"</formula>
    </cfRule>
    <cfRule type="cellIs" dxfId="251" priority="148" operator="equal">
      <formula>"Not Needed"</formula>
    </cfRule>
  </conditionalFormatting>
  <conditionalFormatting sqref="C16:D16">
    <cfRule type="cellIs" dxfId="250" priority="606" stopIfTrue="1" operator="equal">
      <formula>"Highly Advantageous"</formula>
    </cfRule>
    <cfRule type="cellIs" dxfId="249" priority="605" stopIfTrue="1" operator="equal">
      <formula>"Extremely Advantageous"</formula>
    </cfRule>
    <cfRule type="cellIs" dxfId="248" priority="604" operator="equal">
      <formula>"Minimal"</formula>
    </cfRule>
    <cfRule type="cellIs" dxfId="247" priority="603" operator="equal">
      <formula>"Not Needed"</formula>
    </cfRule>
    <cfRule type="cellIs" dxfId="246" priority="602" operator="equal">
      <formula>"Advantageous"</formula>
    </cfRule>
    <cfRule type="cellIs" dxfId="245" priority="601" stopIfTrue="1" operator="equal">
      <formula>"Select from Drop Down List"</formula>
    </cfRule>
    <cfRule type="cellIs" dxfId="244" priority="600" stopIfTrue="1" operator="equal">
      <formula>"Exception"</formula>
    </cfRule>
    <cfRule type="cellIs" dxfId="243" priority="599" stopIfTrue="1" operator="equal">
      <formula>"High"</formula>
    </cfRule>
  </conditionalFormatting>
  <conditionalFormatting sqref="C30:D30 D31">
    <cfRule type="cellIs" dxfId="242" priority="683" operator="equal">
      <formula>"Not Needed"</formula>
    </cfRule>
    <cfRule type="cellIs" dxfId="241" priority="684" operator="equal">
      <formula>"Minimal"</formula>
    </cfRule>
    <cfRule type="cellIs" dxfId="240" priority="685" stopIfTrue="1" operator="equal">
      <formula>"Extremely Advantageous"</formula>
    </cfRule>
    <cfRule type="cellIs" dxfId="239" priority="682" operator="equal">
      <formula>"Advantageous"</formula>
    </cfRule>
    <cfRule type="cellIs" dxfId="238" priority="686" stopIfTrue="1" operator="equal">
      <formula>"Highly Advantageous"</formula>
    </cfRule>
  </conditionalFormatting>
  <conditionalFormatting sqref="C30:D31">
    <cfRule type="cellIs" dxfId="237" priority="13" stopIfTrue="1" operator="equal">
      <formula>"Extremely Advantageous"</formula>
    </cfRule>
    <cfRule type="cellIs" dxfId="236" priority="12" operator="equal">
      <formula>"Minimal"</formula>
    </cfRule>
    <cfRule type="cellIs" dxfId="235" priority="11" operator="equal">
      <formula>"Not Needed"</formula>
    </cfRule>
    <cfRule type="cellIs" dxfId="234" priority="10" operator="equal">
      <formula>"Advantageous"</formula>
    </cfRule>
    <cfRule type="cellIs" dxfId="233" priority="14" stopIfTrue="1" operator="equal">
      <formula>"Highly Advantageous"</formula>
    </cfRule>
  </conditionalFormatting>
  <conditionalFormatting sqref="C32:D33">
    <cfRule type="cellIs" dxfId="232" priority="658" operator="equal">
      <formula>"Minimal"</formula>
    </cfRule>
    <cfRule type="cellIs" dxfId="231" priority="659" stopIfTrue="1" operator="equal">
      <formula>"Extremely Advantageous"</formula>
    </cfRule>
    <cfRule type="cellIs" dxfId="230" priority="660" stopIfTrue="1" operator="equal">
      <formula>"Highly Advantageous"</formula>
    </cfRule>
    <cfRule type="cellIs" dxfId="229" priority="656" operator="equal">
      <formula>"Advantageous"</formula>
    </cfRule>
    <cfRule type="cellIs" dxfId="228" priority="657" operator="equal">
      <formula>"Not Needed"</formula>
    </cfRule>
  </conditionalFormatting>
  <conditionalFormatting sqref="C33:D33">
    <cfRule type="cellIs" dxfId="227" priority="654" stopIfTrue="1" operator="equal">
      <formula>"Extremely Advantageous"</formula>
    </cfRule>
    <cfRule type="cellIs" dxfId="226" priority="653" operator="equal">
      <formula>"Minimal"</formula>
    </cfRule>
    <cfRule type="cellIs" dxfId="225" priority="655" stopIfTrue="1" operator="equal">
      <formula>"Highly Advantageous"</formula>
    </cfRule>
    <cfRule type="cellIs" dxfId="224" priority="652" operator="equal">
      <formula>"Not Needed"</formula>
    </cfRule>
    <cfRule type="cellIs" dxfId="223" priority="651" operator="equal">
      <formula>"Advantageous"</formula>
    </cfRule>
  </conditionalFormatting>
  <conditionalFormatting sqref="C1:E1">
    <cfRule type="cellIs" dxfId="222" priority="594" operator="equal">
      <formula>"Advantageous"</formula>
    </cfRule>
    <cfRule type="cellIs" dxfId="221" priority="595" operator="equal">
      <formula>"Not Needed"</formula>
    </cfRule>
    <cfRule type="cellIs" dxfId="220" priority="596" operator="equal">
      <formula>"Minimal"</formula>
    </cfRule>
    <cfRule type="cellIs" dxfId="219" priority="597" stopIfTrue="1" operator="equal">
      <formula>"Extremely Advantageous"</formula>
    </cfRule>
    <cfRule type="cellIs" dxfId="218" priority="598" stopIfTrue="1" operator="equal">
      <formula>"Highly Advantageous"</formula>
    </cfRule>
  </conditionalFormatting>
  <conditionalFormatting sqref="C2:E4">
    <cfRule type="cellIs" dxfId="217" priority="747" operator="equal">
      <formula>"Advantageous"</formula>
    </cfRule>
    <cfRule type="cellIs" dxfId="216" priority="751" stopIfTrue="1" operator="equal">
      <formula>"Highly Advantageous"</formula>
    </cfRule>
    <cfRule type="cellIs" dxfId="215" priority="750" stopIfTrue="1" operator="equal">
      <formula>"Extremely Advantageous"</formula>
    </cfRule>
    <cfRule type="cellIs" dxfId="214" priority="749" operator="equal">
      <formula>"Minimal"</formula>
    </cfRule>
    <cfRule type="cellIs" dxfId="213" priority="748" operator="equal">
      <formula>"Not Needed"</formula>
    </cfRule>
  </conditionalFormatting>
  <conditionalFormatting sqref="C4:E4">
    <cfRule type="cellIs" dxfId="212" priority="746" stopIfTrue="1" operator="equal">
      <formula>"Select from Drop Down List"</formula>
    </cfRule>
    <cfRule type="cellIs" dxfId="211" priority="745" stopIfTrue="1" operator="equal">
      <formula>"Exception"</formula>
    </cfRule>
  </conditionalFormatting>
  <conditionalFormatting sqref="C4:E37 D38:E42 C38:C51">
    <cfRule type="cellIs" dxfId="210" priority="144" stopIfTrue="1" operator="equal">
      <formula>"High"</formula>
    </cfRule>
  </conditionalFormatting>
  <conditionalFormatting sqref="C6:E7">
    <cfRule type="cellIs" dxfId="209" priority="571" stopIfTrue="1" operator="equal">
      <formula>"Extremely Advantageous"</formula>
    </cfRule>
    <cfRule type="cellIs" dxfId="208" priority="570" operator="equal">
      <formula>"Minimal"</formula>
    </cfRule>
    <cfRule type="cellIs" dxfId="207" priority="568" operator="equal">
      <formula>"Advantageous"</formula>
    </cfRule>
    <cfRule type="cellIs" dxfId="206" priority="569" operator="equal">
      <formula>"Not Needed"</formula>
    </cfRule>
    <cfRule type="cellIs" dxfId="205" priority="572" stopIfTrue="1" operator="equal">
      <formula>"Highly Advantageous"</formula>
    </cfRule>
  </conditionalFormatting>
  <conditionalFormatting sqref="C8:E16 D20:E25 C21:C25 D34:E42">
    <cfRule type="cellIs" dxfId="204" priority="448" stopIfTrue="1" operator="equal">
      <formula>"Highly Advantageous"</formula>
    </cfRule>
  </conditionalFormatting>
  <conditionalFormatting sqref="C8:E16 D20:E25 H4:J52 C34:C51 D28:E28 C28:C29 C46:E52 D34:E42">
    <cfRule type="cellIs" dxfId="203" priority="956" stopIfTrue="1" operator="equal">
      <formula>"Exception"</formula>
    </cfRule>
  </conditionalFormatting>
  <conditionalFormatting sqref="C8:E16 D20:E25">
    <cfRule type="cellIs" dxfId="202" priority="269" operator="equal">
      <formula>"Advantageous"</formula>
    </cfRule>
    <cfRule type="cellIs" dxfId="201" priority="952" operator="equal">
      <formula>"Minimal"</formula>
    </cfRule>
    <cfRule type="cellIs" dxfId="200" priority="951" operator="equal">
      <formula>"Not Needed"</formula>
    </cfRule>
  </conditionalFormatting>
  <conditionalFormatting sqref="C17:E18">
    <cfRule type="cellIs" dxfId="199" priority="473" operator="equal">
      <formula>"Advantageous"</formula>
    </cfRule>
    <cfRule type="cellIs" dxfId="198" priority="474" operator="equal">
      <formula>"Not Needed"</formula>
    </cfRule>
    <cfRule type="cellIs" dxfId="197" priority="475" operator="equal">
      <formula>"Minimal"</formula>
    </cfRule>
  </conditionalFormatting>
  <conditionalFormatting sqref="C19:E19 J19">
    <cfRule type="cellIs" dxfId="196" priority="467" stopIfTrue="1" operator="equal">
      <formula>"Select from Drop Down List"</formula>
    </cfRule>
    <cfRule type="cellIs" dxfId="195" priority="466" stopIfTrue="1" operator="equal">
      <formula>"Exception"</formula>
    </cfRule>
  </conditionalFormatting>
  <conditionalFormatting sqref="C19:E19">
    <cfRule type="cellIs" dxfId="194" priority="464" operator="equal">
      <formula>"Not Needed"</formula>
    </cfRule>
    <cfRule type="cellIs" dxfId="193" priority="469" stopIfTrue="1" operator="equal">
      <formula>"Highly Advantageous"</formula>
    </cfRule>
    <cfRule type="cellIs" dxfId="192" priority="462" operator="equal">
      <formula>"Advantageous"</formula>
    </cfRule>
    <cfRule type="cellIs" dxfId="191" priority="468" stopIfTrue="1" operator="equal">
      <formula>"Extremely Advantageous"</formula>
    </cfRule>
    <cfRule type="cellIs" dxfId="190" priority="465" operator="equal">
      <formula>"Minimal"</formula>
    </cfRule>
  </conditionalFormatting>
  <conditionalFormatting sqref="C26:E26">
    <cfRule type="cellIs" dxfId="189" priority="856" stopIfTrue="1" operator="equal">
      <formula>"Highly Advantageous"</formula>
    </cfRule>
    <cfRule type="cellIs" dxfId="188" priority="857" operator="equal">
      <formula>"Advantageous"</formula>
    </cfRule>
    <cfRule type="cellIs" dxfId="187" priority="858" operator="equal">
      <formula>"Not Needed"</formula>
    </cfRule>
    <cfRule type="cellIs" dxfId="186" priority="859" operator="equal">
      <formula>"Minimal"</formula>
    </cfRule>
    <cfRule type="cellIs" dxfId="185" priority="860" stopIfTrue="1" operator="equal">
      <formula>"Extremely Advantageous"</formula>
    </cfRule>
    <cfRule type="cellIs" dxfId="184" priority="861" stopIfTrue="1" operator="equal">
      <formula>"Highly Advantageous"</formula>
    </cfRule>
    <cfRule type="cellIs" dxfId="183" priority="854" operator="equal">
      <formula>"Minimal"</formula>
    </cfRule>
    <cfRule type="cellIs" dxfId="182" priority="853" operator="equal">
      <formula>"Not Needed"</formula>
    </cfRule>
    <cfRule type="cellIs" dxfId="181" priority="852" operator="equal">
      <formula>"Advantageous"</formula>
    </cfRule>
    <cfRule type="cellIs" dxfId="180" priority="855" stopIfTrue="1" operator="equal">
      <formula>"Extremely Advantageous"</formula>
    </cfRule>
  </conditionalFormatting>
  <conditionalFormatting sqref="C26:E27">
    <cfRule type="cellIs" dxfId="179" priority="381" stopIfTrue="1" operator="equal">
      <formula>"Exception"</formula>
    </cfRule>
    <cfRule type="cellIs" dxfId="178" priority="382" stopIfTrue="1" operator="equal">
      <formula>"Select from Drop Down List"</formula>
    </cfRule>
  </conditionalFormatting>
  <conditionalFormatting sqref="C28:E29">
    <cfRule type="cellIs" dxfId="177" priority="885" operator="equal">
      <formula>"Minimal"</formula>
    </cfRule>
    <cfRule type="cellIs" dxfId="176" priority="884" operator="equal">
      <formula>"Not Needed"</formula>
    </cfRule>
    <cfRule type="cellIs" dxfId="175" priority="887" stopIfTrue="1" operator="equal">
      <formula>"Highly Advantageous"</formula>
    </cfRule>
    <cfRule type="cellIs" dxfId="174" priority="886" stopIfTrue="1" operator="equal">
      <formula>"Extremely Advantageous"</formula>
    </cfRule>
  </conditionalFormatting>
  <conditionalFormatting sqref="C30:E33">
    <cfRule type="cellIs" dxfId="173" priority="3" stopIfTrue="1" operator="equal">
      <formula>"Exception"</formula>
    </cfRule>
    <cfRule type="cellIs" dxfId="172" priority="4" stopIfTrue="1" operator="equal">
      <formula>"Select from Drop Down List"</formula>
    </cfRule>
  </conditionalFormatting>
  <conditionalFormatting sqref="C32:E32">
    <cfRule type="cellIs" dxfId="171" priority="671" operator="equal">
      <formula>"Minimal"</formula>
    </cfRule>
    <cfRule type="cellIs" dxfId="170" priority="672" stopIfTrue="1" operator="equal">
      <formula>"Extremely Advantageous"</formula>
    </cfRule>
    <cfRule type="cellIs" dxfId="169" priority="673" stopIfTrue="1" operator="equal">
      <formula>"Highly Advantageous"</formula>
    </cfRule>
    <cfRule type="cellIs" dxfId="168" priority="669" operator="equal">
      <formula>"Advantageous"</formula>
    </cfRule>
    <cfRule type="cellIs" dxfId="167" priority="670" operator="equal">
      <formula>"Not Needed"</formula>
    </cfRule>
  </conditionalFormatting>
  <conditionalFormatting sqref="C43:E44 D45:E45 C46:E51">
    <cfRule type="cellIs" dxfId="166" priority="753" operator="equal">
      <formula>"Advantageous"</formula>
    </cfRule>
  </conditionalFormatting>
  <conditionalFormatting sqref="C43:E44 D45:E45 C46:E1048576">
    <cfRule type="cellIs" dxfId="165" priority="754" operator="equal">
      <formula>"Not Needed"</formula>
    </cfRule>
    <cfRule type="cellIs" dxfId="164" priority="755" operator="equal">
      <formula>"Minimal"</formula>
    </cfRule>
    <cfRule type="cellIs" dxfId="163" priority="756" stopIfTrue="1" operator="equal">
      <formula>"Extremely Advantageous"</formula>
    </cfRule>
    <cfRule type="cellIs" dxfId="162" priority="757" stopIfTrue="1" operator="equal">
      <formula>"Highly Advantageous"</formula>
    </cfRule>
  </conditionalFormatting>
  <conditionalFormatting sqref="C43:E44 D45:E45 D6:D7 E7 H7:J7">
    <cfRule type="cellIs" dxfId="161" priority="911" stopIfTrue="1" operator="equal">
      <formula>"Exception"</formula>
    </cfRule>
  </conditionalFormatting>
  <conditionalFormatting sqref="C43:E44 D45:E45">
    <cfRule type="cellIs" dxfId="160" priority="752" stopIfTrue="1" operator="equal">
      <formula>"High"</formula>
    </cfRule>
  </conditionalFormatting>
  <conditionalFormatting sqref="C46:E52">
    <cfRule type="cellIs" dxfId="159" priority="565" stopIfTrue="1" operator="equal">
      <formula>"High"</formula>
    </cfRule>
  </conditionalFormatting>
  <conditionalFormatting sqref="D5">
    <cfRule type="cellIs" dxfId="158" priority="543" operator="equal">
      <formula>"Advantageous"</formula>
    </cfRule>
    <cfRule type="cellIs" dxfId="157" priority="546" stopIfTrue="1" operator="equal">
      <formula>"Extremely Advantageous"</formula>
    </cfRule>
    <cfRule type="cellIs" dxfId="156" priority="544" operator="equal">
      <formula>"Not Needed"</formula>
    </cfRule>
    <cfRule type="cellIs" dxfId="155" priority="542" stopIfTrue="1" operator="equal">
      <formula>"Select from Drop Down List"</formula>
    </cfRule>
    <cfRule type="cellIs" dxfId="154" priority="541" stopIfTrue="1" operator="equal">
      <formula>"Exception"</formula>
    </cfRule>
    <cfRule type="cellIs" dxfId="153" priority="547" stopIfTrue="1" operator="equal">
      <formula>"Highly Advantageous"</formula>
    </cfRule>
    <cfRule type="cellIs" dxfId="152" priority="545" operator="equal">
      <formula>"Minimal"</formula>
    </cfRule>
  </conditionalFormatting>
  <conditionalFormatting sqref="D6:D7 E7 C43:E44 D45:E45 C8:E16 D20:E25">
    <cfRule type="cellIs" dxfId="151" priority="912" stopIfTrue="1" operator="equal">
      <formula>"Select from Drop Down List"</formula>
    </cfRule>
  </conditionalFormatting>
  <conditionalFormatting sqref="D17:E17">
    <cfRule type="cellIs" dxfId="150" priority="586" stopIfTrue="1" operator="equal">
      <formula>"Highly Advantageous"</formula>
    </cfRule>
    <cfRule type="cellIs" dxfId="149" priority="585" stopIfTrue="1" operator="equal">
      <formula>"Extremely Advantageous"</formula>
    </cfRule>
  </conditionalFormatting>
  <conditionalFormatting sqref="D17:E18">
    <cfRule type="cellIs" dxfId="148" priority="588" stopIfTrue="1" operator="equal">
      <formula>"Exception"</formula>
    </cfRule>
    <cfRule type="cellIs" dxfId="147" priority="589" stopIfTrue="1" operator="equal">
      <formula>"Select from Drop Down List"</formula>
    </cfRule>
  </conditionalFormatting>
  <conditionalFormatting sqref="D18:E18">
    <cfRule type="cellIs" dxfId="146" priority="985" stopIfTrue="1" operator="equal">
      <formula>"Highly Advantageous"</formula>
    </cfRule>
    <cfRule type="cellIs" dxfId="145" priority="983" stopIfTrue="1" operator="equal">
      <formula>"Extremely Advantageous"</formula>
    </cfRule>
  </conditionalFormatting>
  <conditionalFormatting sqref="D27:E27">
    <cfRule type="cellIs" dxfId="144" priority="840" operator="equal">
      <formula>"Not Needed"</formula>
    </cfRule>
    <cfRule type="cellIs" dxfId="143" priority="841" operator="equal">
      <formula>"Minimal"</formula>
    </cfRule>
    <cfRule type="cellIs" dxfId="142" priority="842" stopIfTrue="1" operator="equal">
      <formula>"Extremely Advantageous"</formula>
    </cfRule>
    <cfRule type="cellIs" dxfId="141" priority="843" stopIfTrue="1" operator="equal">
      <formula>"Highly Advantageous"</formula>
    </cfRule>
    <cfRule type="cellIs" dxfId="140" priority="844" operator="equal">
      <formula>"Advantageous"</formula>
    </cfRule>
    <cfRule type="cellIs" dxfId="139" priority="845" operator="equal">
      <formula>"Not Needed"</formula>
    </cfRule>
    <cfRule type="cellIs" dxfId="138" priority="847" stopIfTrue="1" operator="equal">
      <formula>"Extremely Advantageous"</formula>
    </cfRule>
    <cfRule type="cellIs" dxfId="137" priority="848" stopIfTrue="1" operator="equal">
      <formula>"Highly Advantageous"</formula>
    </cfRule>
    <cfRule type="cellIs" dxfId="136" priority="846" operator="equal">
      <formula>"Minimal"</formula>
    </cfRule>
    <cfRule type="cellIs" dxfId="135" priority="839" operator="equal">
      <formula>"Advantageous"</formula>
    </cfRule>
  </conditionalFormatting>
  <conditionalFormatting sqref="D28:E28 C28:C29 C46:E52">
    <cfRule type="cellIs" dxfId="134" priority="957" stopIfTrue="1" operator="equal">
      <formula>"Select from Drop Down List"</formula>
    </cfRule>
  </conditionalFormatting>
  <conditionalFormatting sqref="D28:E28 C28:C29 C52:E1048576 C34:C37">
    <cfRule type="cellIs" dxfId="133" priority="969" operator="equal">
      <formula>"Advantageous"</formula>
    </cfRule>
  </conditionalFormatting>
  <conditionalFormatting sqref="D29:E29">
    <cfRule type="cellIs" dxfId="132" priority="882" stopIfTrue="1" operator="equal">
      <formula>"Highly Advantageous"</formula>
    </cfRule>
    <cfRule type="cellIs" dxfId="131" priority="883" operator="equal">
      <formula>"Advantageous"</formula>
    </cfRule>
    <cfRule type="cellIs" dxfId="130" priority="881" stopIfTrue="1" operator="equal">
      <formula>"Extremely Advantageous"</formula>
    </cfRule>
    <cfRule type="cellIs" dxfId="129" priority="880" operator="equal">
      <formula>"Minimal"</formula>
    </cfRule>
    <cfRule type="cellIs" dxfId="128" priority="879" operator="equal">
      <formula>"Not Needed"</formula>
    </cfRule>
    <cfRule type="cellIs" dxfId="127" priority="878" operator="equal">
      <formula>"Advantageous"</formula>
    </cfRule>
    <cfRule type="cellIs" dxfId="126" priority="877" stopIfTrue="1" operator="equal">
      <formula>"Select from Drop Down List"</formula>
    </cfRule>
    <cfRule type="cellIs" dxfId="125" priority="876" stopIfTrue="1" operator="equal">
      <formula>"Exception"</formula>
    </cfRule>
  </conditionalFormatting>
  <conditionalFormatting sqref="E5">
    <cfRule type="cellIs" dxfId="124" priority="555" stopIfTrue="1" operator="equal">
      <formula>"Highly Advantageous"</formula>
    </cfRule>
    <cfRule type="cellIs" dxfId="123" priority="551" operator="equal">
      <formula>"Advantageous"</formula>
    </cfRule>
    <cfRule type="cellIs" dxfId="122" priority="552" operator="equal">
      <formula>"Not Needed"</formula>
    </cfRule>
    <cfRule type="cellIs" dxfId="121" priority="553" operator="equal">
      <formula>"Minimal"</formula>
    </cfRule>
    <cfRule type="cellIs" dxfId="120" priority="554" stopIfTrue="1" operator="equal">
      <formula>"Extremely Advantageous"</formula>
    </cfRule>
  </conditionalFormatting>
  <conditionalFormatting sqref="E5:E6">
    <cfRule type="cellIs" dxfId="119" priority="550" stopIfTrue="1" operator="equal">
      <formula>"Select from Drop Down List"</formula>
    </cfRule>
    <cfRule type="cellIs" dxfId="118" priority="549" stopIfTrue="1" operator="equal">
      <formula>"Exception"</formula>
    </cfRule>
  </conditionalFormatting>
  <conditionalFormatting sqref="E30:E31">
    <cfRule type="cellIs" dxfId="117" priority="780" operator="equal">
      <formula>"Not Needed"</formula>
    </cfRule>
    <cfRule type="cellIs" dxfId="116" priority="779" operator="equal">
      <formula>"Advantageous"</formula>
    </cfRule>
    <cfRule type="cellIs" dxfId="115" priority="781" operator="equal">
      <formula>"Minimal"</formula>
    </cfRule>
    <cfRule type="cellIs" dxfId="114" priority="782" stopIfTrue="1" operator="equal">
      <formula>"Extremely Advantageous"</formula>
    </cfRule>
    <cfRule type="cellIs" dxfId="113" priority="783" stopIfTrue="1" operator="equal">
      <formula>"Highly Advantageous"</formula>
    </cfRule>
  </conditionalFormatting>
  <conditionalFormatting sqref="E30:E33">
    <cfRule type="cellIs" dxfId="112" priority="770" stopIfTrue="1" operator="equal">
      <formula>"Highly Advantageous"</formula>
    </cfRule>
    <cfRule type="cellIs" dxfId="111" priority="767" operator="equal">
      <formula>"Not Needed"</formula>
    </cfRule>
    <cfRule type="cellIs" dxfId="110" priority="766" operator="equal">
      <formula>"Advantageous"</formula>
    </cfRule>
    <cfRule type="cellIs" dxfId="109" priority="768" operator="equal">
      <formula>"Minimal"</formula>
    </cfRule>
    <cfRule type="cellIs" dxfId="108" priority="769" stopIfTrue="1" operator="equal">
      <formula>"Extremely Advantageous"</formula>
    </cfRule>
  </conditionalFormatting>
  <conditionalFormatting sqref="E33">
    <cfRule type="cellIs" dxfId="107" priority="793" operator="equal">
      <formula>"Not Needed"</formula>
    </cfRule>
    <cfRule type="cellIs" dxfId="106" priority="792" operator="equal">
      <formula>"Advantageous"</formula>
    </cfRule>
    <cfRule type="cellIs" dxfId="105" priority="796" stopIfTrue="1" operator="equal">
      <formula>"Highly Advantageous"</formula>
    </cfRule>
    <cfRule type="cellIs" dxfId="104" priority="795" stopIfTrue="1" operator="equal">
      <formula>"Extremely Advantageous"</formula>
    </cfRule>
    <cfRule type="cellIs" dxfId="103" priority="794" operator="equal">
      <formula>"Minimal"</formula>
    </cfRule>
  </conditionalFormatting>
  <conditionalFormatting sqref="G4:G10">
    <cfRule type="expression" dxfId="102" priority="556" stopIfTrue="1">
      <formula>#REF!="YES-partially meets"</formula>
    </cfRule>
  </conditionalFormatting>
  <conditionalFormatting sqref="G12:G15">
    <cfRule type="expression" dxfId="101" priority="926" stopIfTrue="1">
      <formula>#REF!="YES-partially meets"</formula>
    </cfRule>
  </conditionalFormatting>
  <conditionalFormatting sqref="G17">
    <cfRule type="expression" dxfId="100" priority="941" stopIfTrue="1">
      <formula>#REF!="YES-partially meets"</formula>
    </cfRule>
  </conditionalFormatting>
  <conditionalFormatting sqref="G19:G38">
    <cfRule type="expression" dxfId="99" priority="461" stopIfTrue="1">
      <formula>#REF!="YES-partially meets"</formula>
    </cfRule>
  </conditionalFormatting>
  <conditionalFormatting sqref="G40:G52">
    <cfRule type="expression" dxfId="98" priority="986" stopIfTrue="1">
      <formula>#REF!="YES-partially meets"</formula>
    </cfRule>
  </conditionalFormatting>
  <conditionalFormatting sqref="H18">
    <cfRule type="cellIs" dxfId="97" priority="960" stopIfTrue="1" operator="equal">
      <formula>"Select from Drop Down List"</formula>
    </cfRule>
    <cfRule type="cellIs" dxfId="96" priority="961" stopIfTrue="1" operator="equal">
      <formula>"Exception"</formula>
    </cfRule>
  </conditionalFormatting>
  <conditionalFormatting sqref="H21">
    <cfRule type="cellIs" dxfId="95" priority="890" stopIfTrue="1" operator="equal">
      <formula>"Exception"</formula>
    </cfRule>
  </conditionalFormatting>
  <conditionalFormatting sqref="H64506:H64928">
    <cfRule type="cellIs" dxfId="94" priority="984" stopIfTrue="1" operator="equal">
      <formula>"Y"</formula>
    </cfRule>
  </conditionalFormatting>
  <conditionalFormatting sqref="H1:J1">
    <cfRule type="cellIs" dxfId="93" priority="968" stopIfTrue="1" operator="equal">
      <formula>"Select from Drop Down List"</formula>
    </cfRule>
  </conditionalFormatting>
  <conditionalFormatting sqref="H4:J52 C5:C7 D34:E42 C34:C51">
    <cfRule type="cellIs" dxfId="92" priority="534" stopIfTrue="1" operator="equal">
      <formula>"Select from Drop Down List"</formula>
    </cfRule>
  </conditionalFormatting>
  <conditionalFormatting sqref="H5:J5">
    <cfRule type="cellIs" dxfId="91" priority="561" stopIfTrue="1" operator="equal">
      <formula>"Select from Drop Down List"</formula>
    </cfRule>
    <cfRule type="cellIs" dxfId="90" priority="560" stopIfTrue="1" operator="equal">
      <formula>"Exception"</formula>
    </cfRule>
  </conditionalFormatting>
  <conditionalFormatting sqref="H15:J17">
    <cfRule type="cellIs" dxfId="89" priority="127" stopIfTrue="1" operator="equal">
      <formula>"Exception"</formula>
    </cfRule>
  </conditionalFormatting>
  <conditionalFormatting sqref="H17:J17">
    <cfRule type="cellIs" dxfId="88" priority="128" stopIfTrue="1" operator="equal">
      <formula>"Select from Drop Down List"</formula>
    </cfRule>
  </conditionalFormatting>
  <conditionalFormatting sqref="H18:J18">
    <cfRule type="cellIs" dxfId="87" priority="962" stopIfTrue="1" operator="equal">
      <formula>"Select from Drop Down List"</formula>
    </cfRule>
  </conditionalFormatting>
  <conditionalFormatting sqref="H19:J19">
    <cfRule type="cellIs" dxfId="86" priority="460" stopIfTrue="1" operator="equal">
      <formula>"Select from Drop Down List"</formula>
    </cfRule>
    <cfRule type="cellIs" dxfId="85" priority="459" stopIfTrue="1" operator="equal">
      <formula>"Exception"</formula>
    </cfRule>
  </conditionalFormatting>
  <conditionalFormatting sqref="H19:J25 C5:C7">
    <cfRule type="cellIs" dxfId="84" priority="533" stopIfTrue="1" operator="equal">
      <formula>"Exception"</formula>
    </cfRule>
  </conditionalFormatting>
  <conditionalFormatting sqref="H20:J20">
    <cfRule type="cellIs" dxfId="83" priority="929" stopIfTrue="1" operator="equal">
      <formula>"Select from Drop Down List"</formula>
    </cfRule>
    <cfRule type="cellIs" dxfId="82" priority="928" stopIfTrue="1" operator="equal">
      <formula>"Exception"</formula>
    </cfRule>
  </conditionalFormatting>
  <conditionalFormatting sqref="H21:J21">
    <cfRule type="cellIs" dxfId="81" priority="891" stopIfTrue="1" operator="equal">
      <formula>"Select from Drop Down List"</formula>
    </cfRule>
  </conditionalFormatting>
  <conditionalFormatting sqref="H29:J29">
    <cfRule type="cellIs" dxfId="80" priority="908" stopIfTrue="1" operator="equal">
      <formula>"Exception"</formula>
    </cfRule>
  </conditionalFormatting>
  <conditionalFormatting sqref="H40:J43">
    <cfRule type="cellIs" dxfId="79" priority="25" stopIfTrue="1" operator="equal">
      <formula>"Exception"</formula>
    </cfRule>
    <cfRule type="cellIs" dxfId="78" priority="26" stopIfTrue="1" operator="equal">
      <formula>"Select from Drop Down List"</formula>
    </cfRule>
  </conditionalFormatting>
  <conditionalFormatting sqref="H45:J52">
    <cfRule type="cellIs" dxfId="77" priority="30" stopIfTrue="1" operator="equal">
      <formula>"Select from Drop Down List"</formula>
    </cfRule>
    <cfRule type="cellIs" dxfId="76" priority="29" stopIfTrue="1" operator="equal">
      <formula>"Exception"</formula>
    </cfRule>
  </conditionalFormatting>
  <conditionalFormatting sqref="I5:J5">
    <cfRule type="cellIs" dxfId="75" priority="558" stopIfTrue="1" operator="equal">
      <formula>"Exception"</formula>
    </cfRule>
    <cfRule type="cellIs" dxfId="74" priority="559" stopIfTrue="1" operator="equal">
      <formula>"Select from Drop Down List"</formula>
    </cfRule>
  </conditionalFormatting>
  <conditionalFormatting sqref="I18:J18">
    <cfRule type="cellIs" dxfId="73" priority="964" stopIfTrue="1" operator="equal">
      <formula>"Exception"</formula>
    </cfRule>
    <cfRule type="cellIs" dxfId="72" priority="965" stopIfTrue="1" operator="equal">
      <formula>"Select from Drop Down List"</formula>
    </cfRule>
    <cfRule type="cellIs" dxfId="71" priority="966" stopIfTrue="1" operator="equal">
      <formula>"Exception"</formula>
    </cfRule>
    <cfRule type="cellIs" dxfId="70" priority="967" stopIfTrue="1" operator="equal">
      <formula>"Select from Drop Down List"</formula>
    </cfRule>
  </conditionalFormatting>
  <conditionalFormatting sqref="I21:J21">
    <cfRule type="cellIs" dxfId="69" priority="896" stopIfTrue="1" operator="equal">
      <formula>"Select from Drop Down List"</formula>
    </cfRule>
    <cfRule type="cellIs" dxfId="68" priority="894" stopIfTrue="1" operator="equal">
      <formula>"Select from Drop Down List"</formula>
    </cfRule>
    <cfRule type="cellIs" dxfId="67" priority="895" stopIfTrue="1" operator="equal">
      <formula>"Exception"</formula>
    </cfRule>
    <cfRule type="cellIs" dxfId="66" priority="893" stopIfTrue="1" operator="equal">
      <formula>"Exception"</formula>
    </cfRule>
  </conditionalFormatting>
  <conditionalFormatting sqref="I27:J27">
    <cfRule type="cellIs" dxfId="65" priority="971" stopIfTrue="1" operator="equal">
      <formula>"Exception"</formula>
    </cfRule>
    <cfRule type="cellIs" dxfId="64" priority="972" stopIfTrue="1" operator="equal">
      <formula>"Select from Drop Down List"</formula>
    </cfRule>
  </conditionalFormatting>
  <conditionalFormatting sqref="I29:J29">
    <cfRule type="cellIs" dxfId="63" priority="906" stopIfTrue="1" operator="equal">
      <formula>"Exception"</formula>
    </cfRule>
    <cfRule type="cellIs" dxfId="62" priority="907" stopIfTrue="1" operator="equal">
      <formula>"Select from Drop Down List"</formula>
    </cfRule>
  </conditionalFormatting>
  <conditionalFormatting sqref="I52:J64505">
    <cfRule type="cellIs" dxfId="61" priority="910" stopIfTrue="1" operator="equal">
      <formula>"Select from Drop Down List"</formula>
    </cfRule>
  </conditionalFormatting>
  <conditionalFormatting sqref="I3:Y3">
    <cfRule type="cellIs" dxfId="60" priority="1" stopIfTrue="1" operator="equal">
      <formula>"Select from Drop Down List"</formula>
    </cfRule>
  </conditionalFormatting>
  <conditionalFormatting sqref="J5">
    <cfRule type="cellIs" dxfId="59" priority="564" stopIfTrue="1" operator="equal">
      <formula>"Select from Drop Down List"</formula>
    </cfRule>
    <cfRule type="cellIs" dxfId="58" priority="563" stopIfTrue="1" operator="equal">
      <formula>"Exception"</formula>
    </cfRule>
  </conditionalFormatting>
  <conditionalFormatting sqref="K64506:K1048576">
    <cfRule type="cellIs" dxfId="57" priority="970" stopIfTrue="1" operator="equal">
      <formula>"Select from Drop Down List"</formula>
    </cfRule>
  </conditionalFormatting>
  <dataValidations count="7">
    <dataValidation allowBlank="1" showInputMessage="1" showErrorMessage="1" errorTitle="Invalid specification type" error="Please enter a Specification type from the drop-down list." sqref="D1 F2 E4:E52 D3:D1048576" xr:uid="{AC0941B3-DD0F-4588-9B51-A204DA77103D}"/>
    <dataValidation type="list" allowBlank="1" showInputMessage="1" showErrorMessage="1" errorTitle="Invalid specification type" error="Please enter a Specification type from the drop-down list." sqref="D2" xr:uid="{FE448241-6E3D-4877-9C9A-B1C3AAEADC51}">
      <formula1>"Select one, Cloud, On-premise, Hybrid"</formula1>
    </dataValidation>
    <dataValidation type="list" allowBlank="1" showInputMessage="1" showErrorMessage="1" promptTitle="Solution Type" prompt="Responders must select one of the types from the drop-down list." sqref="C2" xr:uid="{B0DFADE6-AEB4-4A1F-82AF-F0B5BD590596}">
      <formula1>"Cloud, Hybrid, On-premise only"</formula1>
    </dataValidation>
    <dataValidation type="list" allowBlank="1" showInputMessage="1" showErrorMessage="1" sqref="H4:H52" xr:uid="{0CE20D41-2731-4F9C-8574-BA71727E76FB}">
      <formula1>"Select from drop down list, YES-Fully meets, YES-Partially meets, NO-Does not meet"</formula1>
    </dataValidation>
    <dataValidation type="list" allowBlank="1" showInputMessage="1" showErrorMessage="1" sqref="I4:I52" xr:uid="{771F2BC1-E7C2-415E-9C3D-8FC51081BD78}">
      <formula1>"Select from drop down list, Production, Development, Roadmap, Not in any environment"</formula1>
    </dataValidation>
    <dataValidation type="list" allowBlank="1" showInputMessage="1" showErrorMessage="1" errorTitle="Invalid specification type" error="Please enter a Specification type from the drop-down list." sqref="C4:C52" xr:uid="{4D9C3B04-925E-49FC-8D0F-4935272327FE}">
      <formula1>"High, Medium, Low"</formula1>
    </dataValidation>
    <dataValidation type="list" allowBlank="1" showInputMessage="1" showErrorMessage="1" sqref="J4:J52" xr:uid="{D2E2D7C2-C170-47A8-B4F5-38FD75AC0955}">
      <formula1>"Select from drop down list, Base Pkg, Addl Module, 3rd Party, Configuration, Customization"</formula1>
    </dataValidation>
  </dataValidations>
  <pageMargins left="0.7" right="0.7" top="0.75" bottom="0.75" header="0.3" footer="0.3"/>
  <pageSetup paperSize="17" scale="62" fitToHeight="0" orientation="landscape" r:id="rId1"/>
  <headerFooter>
    <oddHeader>&amp;L&amp;F&amp;R&amp;A</oddHeader>
    <oddFooter>&amp;L&amp;D&amp;C&amp;A&amp;RPage &amp;P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tabColor rgb="FF00B0F0"/>
    <pageSetUpPr fitToPage="1"/>
  </sheetPr>
  <dimension ref="A1:Y115"/>
  <sheetViews>
    <sheetView zoomScale="90" zoomScaleNormal="90" workbookViewId="0">
      <pane ySplit="1" topLeftCell="A2" activePane="bottomLeft" state="frozen"/>
      <selection pane="bottomLeft" activeCell="G5" sqref="G5"/>
    </sheetView>
  </sheetViews>
  <sheetFormatPr defaultColWidth="9.140625" defaultRowHeight="15" x14ac:dyDescent="0.25"/>
  <cols>
    <col min="1" max="1" width="10.7109375" style="111" customWidth="1"/>
    <col min="2" max="2" width="18.7109375" style="111" customWidth="1"/>
    <col min="3" max="3" width="18" style="112" customWidth="1"/>
    <col min="4" max="4" width="18" style="113" hidden="1" customWidth="1"/>
    <col min="5" max="5" width="18" style="112" hidden="1" customWidth="1"/>
    <col min="6" max="6" width="65.7109375" style="114" customWidth="1"/>
    <col min="7" max="7" width="65.7109375" style="115" customWidth="1"/>
    <col min="8" max="8" width="30.42578125" style="115" customWidth="1"/>
    <col min="9" max="10" width="30.7109375" style="116" customWidth="1"/>
    <col min="11" max="11" width="10.7109375" hidden="1" customWidth="1"/>
    <col min="12" max="13" width="10" style="100" hidden="1" customWidth="1"/>
    <col min="14" max="23" width="8.7109375" style="100" hidden="1" customWidth="1"/>
    <col min="24" max="24" width="60.7109375" style="100" hidden="1" customWidth="1"/>
    <col min="25" max="25" width="52.7109375" style="135" hidden="1" customWidth="1"/>
    <col min="26" max="16384" width="9.140625" style="100"/>
  </cols>
  <sheetData>
    <row r="1" spans="1:25" s="68" customFormat="1" ht="105" customHeight="1" thickBot="1" x14ac:dyDescent="0.3">
      <c r="A1" s="61" t="s">
        <v>13</v>
      </c>
      <c r="B1" s="61" t="s">
        <v>14</v>
      </c>
      <c r="C1" s="61" t="s">
        <v>15</v>
      </c>
      <c r="D1" s="62" t="s">
        <v>16</v>
      </c>
      <c r="E1" s="61" t="s">
        <v>17</v>
      </c>
      <c r="F1" s="61" t="s">
        <v>18</v>
      </c>
      <c r="G1" s="61" t="s">
        <v>19</v>
      </c>
      <c r="H1" s="61" t="s">
        <v>20</v>
      </c>
      <c r="I1" s="61" t="s">
        <v>21</v>
      </c>
      <c r="J1" s="61" t="s">
        <v>22</v>
      </c>
      <c r="K1" s="63" t="s">
        <v>23</v>
      </c>
      <c r="L1" s="63" t="s">
        <v>24</v>
      </c>
      <c r="M1" s="63" t="s">
        <v>25</v>
      </c>
      <c r="N1" s="63" t="s">
        <v>26</v>
      </c>
      <c r="O1" s="63" t="s">
        <v>27</v>
      </c>
      <c r="P1" s="63" t="s">
        <v>28</v>
      </c>
      <c r="Q1" s="64" t="s">
        <v>29</v>
      </c>
      <c r="R1" s="64" t="s">
        <v>30</v>
      </c>
      <c r="S1" s="64" t="s">
        <v>31</v>
      </c>
      <c r="T1" s="64" t="s">
        <v>32</v>
      </c>
      <c r="U1" s="64" t="s">
        <v>33</v>
      </c>
      <c r="V1" s="64" t="s">
        <v>34</v>
      </c>
      <c r="W1" s="65" t="s">
        <v>35</v>
      </c>
      <c r="X1" s="66" t="s">
        <v>36</v>
      </c>
      <c r="Y1" s="117" t="s">
        <v>37</v>
      </c>
    </row>
    <row r="2" spans="1:25" s="68" customFormat="1" ht="30" customHeight="1" thickBot="1" x14ac:dyDescent="0.3">
      <c r="A2" s="118"/>
      <c r="B2" s="119"/>
      <c r="C2" s="120"/>
      <c r="D2" s="121"/>
      <c r="E2" s="120"/>
      <c r="F2" s="122"/>
      <c r="G2" s="122"/>
      <c r="H2" s="151" t="s">
        <v>307</v>
      </c>
      <c r="I2" s="152"/>
      <c r="J2" s="153"/>
      <c r="K2" s="73">
        <v>5</v>
      </c>
      <c r="L2" s="74">
        <v>2</v>
      </c>
      <c r="M2" s="74">
        <v>0</v>
      </c>
      <c r="N2" s="74">
        <v>3</v>
      </c>
      <c r="O2" s="74">
        <v>1</v>
      </c>
      <c r="P2" s="74">
        <v>0</v>
      </c>
      <c r="Q2" s="74">
        <v>1</v>
      </c>
      <c r="R2" s="73">
        <v>0</v>
      </c>
      <c r="S2" s="73">
        <v>0</v>
      </c>
      <c r="T2" s="75"/>
      <c r="U2" s="73" t="s">
        <v>39</v>
      </c>
      <c r="V2" s="76"/>
      <c r="W2" s="77"/>
      <c r="X2" s="78"/>
      <c r="Y2" s="123"/>
    </row>
    <row r="3" spans="1:25" s="86" customFormat="1" ht="30" customHeight="1" x14ac:dyDescent="0.25">
      <c r="A3" s="80"/>
      <c r="B3" s="81"/>
      <c r="C3" s="82"/>
      <c r="D3" s="83"/>
      <c r="E3" s="82"/>
      <c r="F3" s="84" t="s">
        <v>334</v>
      </c>
      <c r="G3" s="85"/>
      <c r="H3" s="85"/>
      <c r="I3" s="82"/>
      <c r="J3" s="82"/>
      <c r="K3" s="82"/>
      <c r="L3" s="82"/>
      <c r="M3" s="82"/>
      <c r="N3" s="82"/>
      <c r="O3" s="82"/>
      <c r="P3" s="82"/>
      <c r="Q3" s="82"/>
      <c r="R3" s="82"/>
      <c r="S3" s="82"/>
      <c r="T3" s="82"/>
      <c r="U3" s="82"/>
      <c r="V3" s="82"/>
      <c r="W3" s="82"/>
      <c r="X3" s="82"/>
      <c r="Y3" s="124"/>
    </row>
    <row r="4" spans="1:25" s="86" customFormat="1" ht="75" customHeight="1" x14ac:dyDescent="0.2">
      <c r="A4" s="125" t="s">
        <v>407</v>
      </c>
      <c r="B4" s="126" t="s">
        <v>274</v>
      </c>
      <c r="C4" s="88" t="s">
        <v>49</v>
      </c>
      <c r="D4" s="89"/>
      <c r="E4" s="88"/>
      <c r="F4" s="96" t="s">
        <v>275</v>
      </c>
      <c r="G4" s="31"/>
      <c r="H4" s="1" t="s">
        <v>47</v>
      </c>
      <c r="I4" s="1" t="s">
        <v>47</v>
      </c>
      <c r="J4" s="1" t="s">
        <v>47</v>
      </c>
      <c r="K4" s="91">
        <f>COUNTIFS(C4:C4,"=High",H4:H4,"=YES-Fully meets")</f>
        <v>0</v>
      </c>
      <c r="L4" s="91">
        <f>COUNTIFS(C4:C4,"=High",H4:H4,"=YES-Partially meets")</f>
        <v>0</v>
      </c>
      <c r="M4" s="91">
        <f>COUNTIFS(C4:C4,"=High",H4:H4,"=NO-Does not meet")</f>
        <v>0</v>
      </c>
      <c r="N4" s="91">
        <f>COUNTIFS(C4:C4,"=Medium",H4:H4,"=YES-Fully meets")</f>
        <v>0</v>
      </c>
      <c r="O4" s="91">
        <f>COUNTIFS(C4:C4,"=Medium",H4:H4,"=YES-Partially meets")</f>
        <v>0</v>
      </c>
      <c r="P4" s="91">
        <f>COUNTIFS(C4:C4,"=Medium",H4:H4,"=NO-Does not meet")</f>
        <v>0</v>
      </c>
      <c r="Q4" s="91">
        <f>COUNTIFS(C4:C4,"=Low",H4:H4,"=YES-Fully meets")</f>
        <v>0</v>
      </c>
      <c r="R4" s="91">
        <f>COUNTIFS(C4:C4,"=Low",H4:H4,"=YES-Partially meets")</f>
        <v>0</v>
      </c>
      <c r="S4" s="91">
        <f>COUNTIFS(C4:C4,"=Low",H4:H4,"=NO-Does not meet")</f>
        <v>0</v>
      </c>
      <c r="T4" s="91">
        <f>+(K4*$K$2)+(L4*$L$2)+(M4*$M$2)+(N4*$N$2)+(O4*$O$2)+(P4*$P$2)+(Q4*$Q$2)+(R4*$R$2)+(S4*$S$2)</f>
        <v>0</v>
      </c>
      <c r="U4" s="91">
        <f>IF($I4="Production",1,IF($I4="Development",0.25,0))</f>
        <v>0</v>
      </c>
      <c r="V4" s="91">
        <f>+T4*U4</f>
        <v>0</v>
      </c>
      <c r="W4" s="91">
        <f>IF(C4="High",$K$2,IF(C4="Medium",$N$2,$Q$2))</f>
        <v>5</v>
      </c>
      <c r="X4" s="92"/>
      <c r="Y4" s="127"/>
    </row>
    <row r="5" spans="1:25" s="86" customFormat="1" ht="75" customHeight="1" x14ac:dyDescent="0.2">
      <c r="A5" s="125" t="s">
        <v>190</v>
      </c>
      <c r="B5" s="126" t="s">
        <v>271</v>
      </c>
      <c r="C5" s="88" t="s">
        <v>49</v>
      </c>
      <c r="D5" s="89"/>
      <c r="E5" s="88"/>
      <c r="F5" s="96" t="s">
        <v>350</v>
      </c>
      <c r="G5" s="31"/>
      <c r="H5" s="1" t="s">
        <v>47</v>
      </c>
      <c r="I5" s="1" t="s">
        <v>47</v>
      </c>
      <c r="J5" s="1" t="s">
        <v>47</v>
      </c>
      <c r="K5" s="91">
        <f>COUNTIFS(C5:C5,"=High",H5:H5,"=YES-Fully meets")</f>
        <v>0</v>
      </c>
      <c r="L5" s="91">
        <f>COUNTIFS(C5:C5,"=High",H5:H5,"=YES-Partially meets")</f>
        <v>0</v>
      </c>
      <c r="M5" s="91">
        <f>COUNTIFS(C5:C5,"=High",H5:H5,"=NO-Does not meet")</f>
        <v>0</v>
      </c>
      <c r="N5" s="91">
        <f>COUNTIFS(C5:C5,"=Medium",H5:H5,"=YES-Fully meets")</f>
        <v>0</v>
      </c>
      <c r="O5" s="91">
        <f>COUNTIFS(C5:C5,"=Medium",H5:H5,"=YES-Partially meets")</f>
        <v>0</v>
      </c>
      <c r="P5" s="91">
        <f>COUNTIFS(C5:C5,"=Medium",H5:H5,"=NO-Does not meet")</f>
        <v>0</v>
      </c>
      <c r="Q5" s="91">
        <f>COUNTIFS(C5:C5,"=Low",H5:H5,"=YES-Fully meets")</f>
        <v>0</v>
      </c>
      <c r="R5" s="91">
        <f>COUNTIFS(C5:C5,"=Low",H5:H5,"=YES-Partially meets")</f>
        <v>0</v>
      </c>
      <c r="S5" s="91">
        <f>COUNTIFS(C5:C5,"=Low",H5:H5,"=NO-Does not meet")</f>
        <v>0</v>
      </c>
      <c r="T5" s="91">
        <f>+(K5*$K$2)+(L5*$L$2)+(M5*$M$2)+(N5*$N$2)+(O5*$O$2)+(P5*$P$2)+(Q5*$Q$2)+(R5*$R$2)+(S5*$S$2)</f>
        <v>0</v>
      </c>
      <c r="U5" s="91">
        <f>IF($I5="Production",1,IF($I5="Development",0.25,0))</f>
        <v>0</v>
      </c>
      <c r="V5" s="91">
        <f>+T5*U5</f>
        <v>0</v>
      </c>
      <c r="W5" s="91">
        <f>IF(C5="High",$K$2,IF(C5="Medium",$N$2,$Q$2))</f>
        <v>5</v>
      </c>
      <c r="X5" s="92"/>
      <c r="Y5" s="128"/>
    </row>
    <row r="6" spans="1:25" s="86" customFormat="1" ht="75" customHeight="1" x14ac:dyDescent="0.2">
      <c r="A6" s="125" t="s">
        <v>408</v>
      </c>
      <c r="B6" s="126" t="s">
        <v>271</v>
      </c>
      <c r="C6" s="88" t="s">
        <v>49</v>
      </c>
      <c r="D6" s="89"/>
      <c r="E6" s="88"/>
      <c r="F6" s="97" t="s">
        <v>351</v>
      </c>
      <c r="G6" s="31"/>
      <c r="H6" s="1" t="s">
        <v>47</v>
      </c>
      <c r="I6" s="1" t="s">
        <v>47</v>
      </c>
      <c r="J6" s="1" t="s">
        <v>47</v>
      </c>
      <c r="K6" s="91">
        <f>COUNTIFS(C6:C6,"=High",H6:H6,"=YES-Fully meets")</f>
        <v>0</v>
      </c>
      <c r="L6" s="91">
        <f>COUNTIFS(C6:C6,"=High",H6:H6,"=YES-Partially meets")</f>
        <v>0</v>
      </c>
      <c r="M6" s="91">
        <f>COUNTIFS(C6:C6,"=High",H6:H6,"=NO-Does not meet")</f>
        <v>0</v>
      </c>
      <c r="N6" s="91">
        <f>COUNTIFS(C6:C6,"=Medium",H6:H6,"=YES-Fully meets")</f>
        <v>0</v>
      </c>
      <c r="O6" s="91">
        <f>COUNTIFS(C6:C6,"=Medium",H6:H6,"=YES-Partially meets")</f>
        <v>0</v>
      </c>
      <c r="P6" s="91">
        <f>COUNTIFS(C6:C6,"=Medium",H6:H6,"=NO-Does not meet")</f>
        <v>0</v>
      </c>
      <c r="Q6" s="91">
        <f>COUNTIFS(C6:C6,"=Low",H6:H6,"=YES-Fully meets")</f>
        <v>0</v>
      </c>
      <c r="R6" s="91">
        <f>COUNTIFS(C6:C6,"=Low",H6:H6,"=YES-Partially meets")</f>
        <v>0</v>
      </c>
      <c r="S6" s="91">
        <f>COUNTIFS(C6:C6,"=Low",H6:H6,"=NO-Does not meet")</f>
        <v>0</v>
      </c>
      <c r="T6" s="91">
        <f>+(K6*$K$2)+(L6*$L$2)+(M6*$M$2)+(N6*$N$2)+(O6*$O$2)+(P6*$P$2)+(Q6*$Q$2)+(R6*$R$2)+(S6*$S$2)</f>
        <v>0</v>
      </c>
      <c r="U6" s="91">
        <f>IF($I6="Production",1,IF($I6="Development",0.25,0))</f>
        <v>0</v>
      </c>
      <c r="V6" s="91">
        <f>+T6*U6</f>
        <v>0</v>
      </c>
      <c r="W6" s="91">
        <f>IF(C6="High",$K$2,IF(C6="Medium",$N$2,$Q$2))</f>
        <v>5</v>
      </c>
      <c r="X6" s="92"/>
      <c r="Y6" s="128"/>
    </row>
    <row r="7" spans="1:25" s="86" customFormat="1" ht="75" customHeight="1" x14ac:dyDescent="0.2">
      <c r="A7" s="125" t="s">
        <v>191</v>
      </c>
      <c r="B7" s="126" t="s">
        <v>271</v>
      </c>
      <c r="C7" s="88" t="s">
        <v>49</v>
      </c>
      <c r="D7" s="89"/>
      <c r="E7" s="88"/>
      <c r="F7" s="97" t="s">
        <v>352</v>
      </c>
      <c r="G7" s="31"/>
      <c r="H7" s="1" t="s">
        <v>47</v>
      </c>
      <c r="I7" s="1" t="s">
        <v>47</v>
      </c>
      <c r="J7" s="1" t="s">
        <v>47</v>
      </c>
      <c r="K7" s="91"/>
      <c r="L7" s="91"/>
      <c r="M7" s="91"/>
      <c r="N7" s="91"/>
      <c r="O7" s="91"/>
      <c r="P7" s="91"/>
      <c r="Q7" s="91"/>
      <c r="R7" s="91"/>
      <c r="S7" s="91"/>
      <c r="T7" s="91"/>
      <c r="U7" s="91"/>
      <c r="V7" s="91"/>
      <c r="W7" s="91"/>
      <c r="X7" s="92"/>
      <c r="Y7" s="129"/>
    </row>
    <row r="8" spans="1:25" s="86" customFormat="1" ht="75" customHeight="1" x14ac:dyDescent="0.2">
      <c r="A8" s="125" t="s">
        <v>409</v>
      </c>
      <c r="B8" s="126" t="s">
        <v>271</v>
      </c>
      <c r="C8" s="88" t="s">
        <v>49</v>
      </c>
      <c r="D8" s="89"/>
      <c r="E8" s="88"/>
      <c r="F8" s="97" t="s">
        <v>354</v>
      </c>
      <c r="G8" s="31"/>
      <c r="H8" s="1" t="s">
        <v>47</v>
      </c>
      <c r="I8" s="1" t="s">
        <v>47</v>
      </c>
      <c r="J8" s="1" t="s">
        <v>47</v>
      </c>
      <c r="K8" s="91"/>
      <c r="L8" s="91"/>
      <c r="M8" s="91"/>
      <c r="N8" s="91"/>
      <c r="O8" s="91"/>
      <c r="P8" s="91"/>
      <c r="Q8" s="91"/>
      <c r="R8" s="91"/>
      <c r="S8" s="91"/>
      <c r="T8" s="91"/>
      <c r="U8" s="91"/>
      <c r="V8" s="91"/>
      <c r="W8" s="91"/>
      <c r="X8" s="92"/>
      <c r="Y8" s="129"/>
    </row>
    <row r="9" spans="1:25" s="86" customFormat="1" ht="75" customHeight="1" x14ac:dyDescent="0.2">
      <c r="A9" s="125" t="s">
        <v>192</v>
      </c>
      <c r="B9" s="126" t="s">
        <v>271</v>
      </c>
      <c r="C9" s="88" t="s">
        <v>49</v>
      </c>
      <c r="D9" s="89"/>
      <c r="E9" s="88"/>
      <c r="F9" s="97" t="s">
        <v>353</v>
      </c>
      <c r="G9" s="31"/>
      <c r="H9" s="1" t="s">
        <v>47</v>
      </c>
      <c r="I9" s="1" t="s">
        <v>47</v>
      </c>
      <c r="J9" s="1" t="s">
        <v>47</v>
      </c>
      <c r="K9" s="91"/>
      <c r="L9" s="91"/>
      <c r="M9" s="91"/>
      <c r="N9" s="91"/>
      <c r="O9" s="91"/>
      <c r="P9" s="91"/>
      <c r="Q9" s="91"/>
      <c r="R9" s="91"/>
      <c r="S9" s="91"/>
      <c r="T9" s="91"/>
      <c r="U9" s="91"/>
      <c r="V9" s="91"/>
      <c r="W9" s="91"/>
      <c r="X9" s="92"/>
      <c r="Y9" s="128"/>
    </row>
    <row r="10" spans="1:25" s="86" customFormat="1" ht="75" customHeight="1" x14ac:dyDescent="0.2">
      <c r="A10" s="125" t="s">
        <v>410</v>
      </c>
      <c r="B10" s="126" t="s">
        <v>271</v>
      </c>
      <c r="C10" s="88" t="s">
        <v>49</v>
      </c>
      <c r="D10" s="89"/>
      <c r="E10" s="88"/>
      <c r="F10" s="97" t="s">
        <v>492</v>
      </c>
      <c r="G10" s="31"/>
      <c r="H10" s="1" t="s">
        <v>47</v>
      </c>
      <c r="I10" s="1" t="s">
        <v>47</v>
      </c>
      <c r="J10" s="1" t="s">
        <v>47</v>
      </c>
      <c r="K10" s="91">
        <f t="shared" ref="K10:K16" si="0">COUNTIFS(C10:C10,"=High",H10:H10,"=YES-Fully meets")</f>
        <v>0</v>
      </c>
      <c r="L10" s="91">
        <f t="shared" ref="L10:L16" si="1">COUNTIFS(C10:C10,"=High",H10:H10,"=YES-Partially meets")</f>
        <v>0</v>
      </c>
      <c r="M10" s="91">
        <f t="shared" ref="M10:M16" si="2">COUNTIFS(C10:C10,"=High",H10:H10,"=NO-Does not meet")</f>
        <v>0</v>
      </c>
      <c r="N10" s="91">
        <f t="shared" ref="N10:N16" si="3">COUNTIFS(C10:C10,"=Medium",H10:H10,"=YES-Fully meets")</f>
        <v>0</v>
      </c>
      <c r="O10" s="91">
        <f t="shared" ref="O10:O16" si="4">COUNTIFS(C10:C10,"=Medium",H10:H10,"=YES-Partially meets")</f>
        <v>0</v>
      </c>
      <c r="P10" s="91">
        <f t="shared" ref="P10:P16" si="5">COUNTIFS(C10:C10,"=Medium",H10:H10,"=NO-Does not meet")</f>
        <v>0</v>
      </c>
      <c r="Q10" s="91">
        <f t="shared" ref="Q10:Q16" si="6">COUNTIFS(C10:C10,"=Low",H10:H10,"=YES-Fully meets")</f>
        <v>0</v>
      </c>
      <c r="R10" s="91">
        <f t="shared" ref="R10:R16" si="7">COUNTIFS(C10:C10,"=Low",H10:H10,"=YES-Partially meets")</f>
        <v>0</v>
      </c>
      <c r="S10" s="91">
        <f t="shared" ref="S10:S16" si="8">COUNTIFS(C10:C10,"=Low",H10:H10,"=NO-Does not meet")</f>
        <v>0</v>
      </c>
      <c r="T10" s="91">
        <f t="shared" ref="T10:T16" si="9">+(K10*$K$2)+(L10*$L$2)+(M10*$M$2)+(N10*$N$2)+(O10*$O$2)+(P10*$P$2)+(Q10*$Q$2)+(R10*$R$2)+(S10*$S$2)</f>
        <v>0</v>
      </c>
      <c r="U10" s="91">
        <f t="shared" ref="U10:U16" si="10">IF($I10="Production",1,IF($I10="Development",0.25,0))</f>
        <v>0</v>
      </c>
      <c r="V10" s="91">
        <f t="shared" ref="V10:V16" si="11">+T10*U10</f>
        <v>0</v>
      </c>
      <c r="W10" s="91">
        <f t="shared" ref="W10:W16" si="12">IF(C10="High",$K$2,IF(C10="Medium",$N$2,$Q$2))</f>
        <v>5</v>
      </c>
      <c r="X10" s="92"/>
      <c r="Y10" s="128"/>
    </row>
    <row r="11" spans="1:25" s="86" customFormat="1" ht="75" customHeight="1" x14ac:dyDescent="0.2">
      <c r="A11" s="125" t="s">
        <v>193</v>
      </c>
      <c r="B11" s="126" t="s">
        <v>271</v>
      </c>
      <c r="C11" s="88" t="s">
        <v>49</v>
      </c>
      <c r="D11" s="89"/>
      <c r="E11" s="88"/>
      <c r="F11" s="130" t="s">
        <v>493</v>
      </c>
      <c r="G11" s="31"/>
      <c r="H11" s="1" t="s">
        <v>47</v>
      </c>
      <c r="I11" s="1" t="s">
        <v>47</v>
      </c>
      <c r="J11" s="1" t="s">
        <v>47</v>
      </c>
      <c r="K11" s="91">
        <f t="shared" si="0"/>
        <v>0</v>
      </c>
      <c r="L11" s="91">
        <f t="shared" si="1"/>
        <v>0</v>
      </c>
      <c r="M11" s="91">
        <f t="shared" si="2"/>
        <v>0</v>
      </c>
      <c r="N11" s="91">
        <f t="shared" si="3"/>
        <v>0</v>
      </c>
      <c r="O11" s="91">
        <f t="shared" si="4"/>
        <v>0</v>
      </c>
      <c r="P11" s="91">
        <f t="shared" si="5"/>
        <v>0</v>
      </c>
      <c r="Q11" s="91">
        <f t="shared" si="6"/>
        <v>0</v>
      </c>
      <c r="R11" s="91">
        <f t="shared" si="7"/>
        <v>0</v>
      </c>
      <c r="S11" s="91">
        <f t="shared" si="8"/>
        <v>0</v>
      </c>
      <c r="T11" s="91">
        <f t="shared" si="9"/>
        <v>0</v>
      </c>
      <c r="U11" s="91">
        <f t="shared" si="10"/>
        <v>0</v>
      </c>
      <c r="V11" s="91">
        <f t="shared" si="11"/>
        <v>0</v>
      </c>
      <c r="W11" s="91">
        <f t="shared" si="12"/>
        <v>5</v>
      </c>
      <c r="X11" s="92"/>
      <c r="Y11" s="128"/>
    </row>
    <row r="12" spans="1:25" s="86" customFormat="1" ht="75" customHeight="1" x14ac:dyDescent="0.2">
      <c r="A12" s="125" t="s">
        <v>411</v>
      </c>
      <c r="B12" s="126" t="s">
        <v>271</v>
      </c>
      <c r="C12" s="88" t="s">
        <v>49</v>
      </c>
      <c r="D12" s="89"/>
      <c r="E12" s="88"/>
      <c r="F12" s="96" t="s">
        <v>355</v>
      </c>
      <c r="G12" s="31"/>
      <c r="H12" s="1" t="s">
        <v>47</v>
      </c>
      <c r="I12" s="1" t="s">
        <v>47</v>
      </c>
      <c r="J12" s="1" t="s">
        <v>47</v>
      </c>
      <c r="K12" s="91">
        <f t="shared" si="0"/>
        <v>0</v>
      </c>
      <c r="L12" s="91">
        <f t="shared" si="1"/>
        <v>0</v>
      </c>
      <c r="M12" s="91">
        <f t="shared" si="2"/>
        <v>0</v>
      </c>
      <c r="N12" s="91">
        <f t="shared" si="3"/>
        <v>0</v>
      </c>
      <c r="O12" s="91">
        <f t="shared" si="4"/>
        <v>0</v>
      </c>
      <c r="P12" s="91">
        <f t="shared" si="5"/>
        <v>0</v>
      </c>
      <c r="Q12" s="91">
        <f t="shared" si="6"/>
        <v>0</v>
      </c>
      <c r="R12" s="91">
        <f t="shared" si="7"/>
        <v>0</v>
      </c>
      <c r="S12" s="91">
        <f t="shared" si="8"/>
        <v>0</v>
      </c>
      <c r="T12" s="91">
        <f t="shared" si="9"/>
        <v>0</v>
      </c>
      <c r="U12" s="91">
        <f t="shared" si="10"/>
        <v>0</v>
      </c>
      <c r="V12" s="91">
        <f t="shared" si="11"/>
        <v>0</v>
      </c>
      <c r="W12" s="91">
        <f t="shared" si="12"/>
        <v>5</v>
      </c>
      <c r="X12" s="92"/>
      <c r="Y12" s="129"/>
    </row>
    <row r="13" spans="1:25" s="86" customFormat="1" ht="75" customHeight="1" x14ac:dyDescent="0.2">
      <c r="A13" s="125" t="s">
        <v>194</v>
      </c>
      <c r="B13" s="126" t="s">
        <v>271</v>
      </c>
      <c r="C13" s="88" t="s">
        <v>49</v>
      </c>
      <c r="D13" s="89"/>
      <c r="E13" s="88"/>
      <c r="F13" s="96" t="s">
        <v>315</v>
      </c>
      <c r="G13" s="31"/>
      <c r="H13" s="1" t="s">
        <v>47</v>
      </c>
      <c r="I13" s="1" t="s">
        <v>47</v>
      </c>
      <c r="J13" s="1" t="s">
        <v>47</v>
      </c>
      <c r="K13" s="91">
        <f t="shared" si="0"/>
        <v>0</v>
      </c>
      <c r="L13" s="91">
        <f t="shared" si="1"/>
        <v>0</v>
      </c>
      <c r="M13" s="91">
        <f t="shared" si="2"/>
        <v>0</v>
      </c>
      <c r="N13" s="91">
        <f t="shared" si="3"/>
        <v>0</v>
      </c>
      <c r="O13" s="91">
        <f t="shared" si="4"/>
        <v>0</v>
      </c>
      <c r="P13" s="91">
        <f t="shared" si="5"/>
        <v>0</v>
      </c>
      <c r="Q13" s="91">
        <f t="shared" si="6"/>
        <v>0</v>
      </c>
      <c r="R13" s="91">
        <f t="shared" si="7"/>
        <v>0</v>
      </c>
      <c r="S13" s="91">
        <f t="shared" si="8"/>
        <v>0</v>
      </c>
      <c r="T13" s="91">
        <f t="shared" si="9"/>
        <v>0</v>
      </c>
      <c r="U13" s="91">
        <f t="shared" si="10"/>
        <v>0</v>
      </c>
      <c r="V13" s="91">
        <f t="shared" si="11"/>
        <v>0</v>
      </c>
      <c r="W13" s="91">
        <f t="shared" si="12"/>
        <v>5</v>
      </c>
      <c r="X13" s="92"/>
      <c r="Y13" s="128"/>
    </row>
    <row r="14" spans="1:25" s="86" customFormat="1" ht="133.5" customHeight="1" x14ac:dyDescent="0.2">
      <c r="A14" s="125" t="s">
        <v>195</v>
      </c>
      <c r="B14" s="126" t="s">
        <v>271</v>
      </c>
      <c r="C14" s="88" t="s">
        <v>49</v>
      </c>
      <c r="D14" s="89"/>
      <c r="E14" s="88"/>
      <c r="F14" s="96" t="s">
        <v>494</v>
      </c>
      <c r="G14" s="31"/>
      <c r="H14" s="1" t="s">
        <v>47</v>
      </c>
      <c r="I14" s="1" t="s">
        <v>47</v>
      </c>
      <c r="J14" s="1" t="s">
        <v>47</v>
      </c>
      <c r="K14" s="91">
        <f t="shared" si="0"/>
        <v>0</v>
      </c>
      <c r="L14" s="91">
        <f t="shared" si="1"/>
        <v>0</v>
      </c>
      <c r="M14" s="91">
        <f t="shared" si="2"/>
        <v>0</v>
      </c>
      <c r="N14" s="91">
        <f t="shared" si="3"/>
        <v>0</v>
      </c>
      <c r="O14" s="91">
        <f t="shared" si="4"/>
        <v>0</v>
      </c>
      <c r="P14" s="91">
        <f t="shared" si="5"/>
        <v>0</v>
      </c>
      <c r="Q14" s="91">
        <f t="shared" si="6"/>
        <v>0</v>
      </c>
      <c r="R14" s="91">
        <f t="shared" si="7"/>
        <v>0</v>
      </c>
      <c r="S14" s="91">
        <f t="shared" si="8"/>
        <v>0</v>
      </c>
      <c r="T14" s="91">
        <f t="shared" si="9"/>
        <v>0</v>
      </c>
      <c r="U14" s="91">
        <f t="shared" si="10"/>
        <v>0</v>
      </c>
      <c r="V14" s="91">
        <f t="shared" si="11"/>
        <v>0</v>
      </c>
      <c r="W14" s="91">
        <f t="shared" si="12"/>
        <v>5</v>
      </c>
      <c r="X14" s="92"/>
      <c r="Y14" s="129"/>
    </row>
    <row r="15" spans="1:25" s="86" customFormat="1" ht="75" customHeight="1" x14ac:dyDescent="0.2">
      <c r="A15" s="125" t="s">
        <v>197</v>
      </c>
      <c r="B15" s="126" t="s">
        <v>271</v>
      </c>
      <c r="C15" s="88" t="s">
        <v>49</v>
      </c>
      <c r="D15" s="89"/>
      <c r="E15" s="88"/>
      <c r="F15" s="96" t="s">
        <v>272</v>
      </c>
      <c r="G15" s="31"/>
      <c r="H15" s="1" t="s">
        <v>47</v>
      </c>
      <c r="I15" s="1" t="s">
        <v>47</v>
      </c>
      <c r="J15" s="1" t="s">
        <v>47</v>
      </c>
      <c r="K15" s="91">
        <f t="shared" si="0"/>
        <v>0</v>
      </c>
      <c r="L15" s="91">
        <f t="shared" si="1"/>
        <v>0</v>
      </c>
      <c r="M15" s="91">
        <f t="shared" si="2"/>
        <v>0</v>
      </c>
      <c r="N15" s="91">
        <f t="shared" si="3"/>
        <v>0</v>
      </c>
      <c r="O15" s="91">
        <f t="shared" si="4"/>
        <v>0</v>
      </c>
      <c r="P15" s="91">
        <f t="shared" si="5"/>
        <v>0</v>
      </c>
      <c r="Q15" s="91">
        <f t="shared" si="6"/>
        <v>0</v>
      </c>
      <c r="R15" s="91">
        <f t="shared" si="7"/>
        <v>0</v>
      </c>
      <c r="S15" s="91">
        <f t="shared" si="8"/>
        <v>0</v>
      </c>
      <c r="T15" s="91">
        <f t="shared" si="9"/>
        <v>0</v>
      </c>
      <c r="U15" s="91">
        <f t="shared" si="10"/>
        <v>0</v>
      </c>
      <c r="V15" s="91">
        <f t="shared" si="11"/>
        <v>0</v>
      </c>
      <c r="W15" s="91">
        <f t="shared" si="12"/>
        <v>5</v>
      </c>
      <c r="X15" s="92"/>
      <c r="Y15" s="129"/>
    </row>
    <row r="16" spans="1:25" s="86" customFormat="1" ht="75" customHeight="1" x14ac:dyDescent="0.2">
      <c r="A16" s="125" t="s">
        <v>198</v>
      </c>
      <c r="B16" s="126" t="s">
        <v>271</v>
      </c>
      <c r="C16" s="88" t="s">
        <v>49</v>
      </c>
      <c r="D16" s="89"/>
      <c r="E16" s="88"/>
      <c r="F16" s="96" t="s">
        <v>401</v>
      </c>
      <c r="G16" s="31"/>
      <c r="H16" s="1" t="s">
        <v>47</v>
      </c>
      <c r="I16" s="1" t="s">
        <v>47</v>
      </c>
      <c r="J16" s="1" t="s">
        <v>47</v>
      </c>
      <c r="K16" s="91">
        <f t="shared" si="0"/>
        <v>0</v>
      </c>
      <c r="L16" s="91">
        <f t="shared" si="1"/>
        <v>0</v>
      </c>
      <c r="M16" s="91">
        <f t="shared" si="2"/>
        <v>0</v>
      </c>
      <c r="N16" s="91">
        <f t="shared" si="3"/>
        <v>0</v>
      </c>
      <c r="O16" s="91">
        <f t="shared" si="4"/>
        <v>0</v>
      </c>
      <c r="P16" s="91">
        <f t="shared" si="5"/>
        <v>0</v>
      </c>
      <c r="Q16" s="91">
        <f t="shared" si="6"/>
        <v>0</v>
      </c>
      <c r="R16" s="91">
        <f t="shared" si="7"/>
        <v>0</v>
      </c>
      <c r="S16" s="91">
        <f t="shared" si="8"/>
        <v>0</v>
      </c>
      <c r="T16" s="91">
        <f t="shared" si="9"/>
        <v>0</v>
      </c>
      <c r="U16" s="91">
        <f t="shared" si="10"/>
        <v>0</v>
      </c>
      <c r="V16" s="91">
        <f t="shared" si="11"/>
        <v>0</v>
      </c>
      <c r="W16" s="91">
        <f t="shared" si="12"/>
        <v>5</v>
      </c>
      <c r="X16" s="92"/>
      <c r="Y16" s="128"/>
    </row>
    <row r="17" spans="1:25" s="86" customFormat="1" ht="75" customHeight="1" x14ac:dyDescent="0.2">
      <c r="A17" s="125" t="s">
        <v>199</v>
      </c>
      <c r="B17" s="126" t="s">
        <v>271</v>
      </c>
      <c r="C17" s="88" t="s">
        <v>49</v>
      </c>
      <c r="D17" s="89"/>
      <c r="E17" s="88"/>
      <c r="F17" s="96" t="s">
        <v>345</v>
      </c>
      <c r="G17" s="31"/>
      <c r="H17" s="1" t="s">
        <v>47</v>
      </c>
      <c r="I17" s="1" t="s">
        <v>47</v>
      </c>
      <c r="J17" s="1" t="s">
        <v>47</v>
      </c>
      <c r="K17" s="91"/>
      <c r="L17" s="91"/>
      <c r="M17" s="91"/>
      <c r="N17" s="91"/>
      <c r="O17" s="91"/>
      <c r="P17" s="91"/>
      <c r="Q17" s="91"/>
      <c r="R17" s="91"/>
      <c r="S17" s="91"/>
      <c r="T17" s="91"/>
      <c r="U17" s="91"/>
      <c r="V17" s="91"/>
      <c r="W17" s="91"/>
      <c r="X17" s="92"/>
      <c r="Y17" s="128"/>
    </row>
    <row r="18" spans="1:25" s="86" customFormat="1" ht="75" customHeight="1" x14ac:dyDescent="0.2">
      <c r="A18" s="125" t="s">
        <v>412</v>
      </c>
      <c r="B18" s="126" t="s">
        <v>271</v>
      </c>
      <c r="C18" s="88" t="s">
        <v>49</v>
      </c>
      <c r="D18" s="89"/>
      <c r="E18" s="88"/>
      <c r="F18" s="96" t="s">
        <v>346</v>
      </c>
      <c r="G18" s="31"/>
      <c r="H18" s="1" t="s">
        <v>47</v>
      </c>
      <c r="I18" s="1" t="s">
        <v>47</v>
      </c>
      <c r="J18" s="1" t="s">
        <v>47</v>
      </c>
      <c r="K18" s="91"/>
      <c r="L18" s="91"/>
      <c r="M18" s="91"/>
      <c r="N18" s="91"/>
      <c r="O18" s="91"/>
      <c r="P18" s="91"/>
      <c r="Q18" s="91"/>
      <c r="R18" s="91"/>
      <c r="S18" s="91"/>
      <c r="T18" s="91"/>
      <c r="U18" s="91"/>
      <c r="V18" s="91"/>
      <c r="W18" s="91"/>
      <c r="X18" s="92"/>
      <c r="Y18" s="128"/>
    </row>
    <row r="19" spans="1:25" s="86" customFormat="1" ht="75" customHeight="1" x14ac:dyDescent="0.2">
      <c r="A19" s="125" t="s">
        <v>413</v>
      </c>
      <c r="B19" s="126" t="s">
        <v>271</v>
      </c>
      <c r="C19" s="88" t="s">
        <v>49</v>
      </c>
      <c r="D19" s="89"/>
      <c r="E19" s="88"/>
      <c r="F19" s="96" t="s">
        <v>347</v>
      </c>
      <c r="G19" s="31"/>
      <c r="H19" s="1" t="s">
        <v>47</v>
      </c>
      <c r="I19" s="1" t="s">
        <v>47</v>
      </c>
      <c r="J19" s="1" t="s">
        <v>47</v>
      </c>
      <c r="K19" s="91"/>
      <c r="L19" s="91"/>
      <c r="M19" s="91"/>
      <c r="N19" s="91"/>
      <c r="O19" s="91"/>
      <c r="P19" s="91"/>
      <c r="Q19" s="91"/>
      <c r="R19" s="91"/>
      <c r="S19" s="91"/>
      <c r="T19" s="91"/>
      <c r="U19" s="91"/>
      <c r="V19" s="91"/>
      <c r="W19" s="91"/>
      <c r="X19" s="92"/>
      <c r="Y19" s="129"/>
    </row>
    <row r="20" spans="1:25" s="86" customFormat="1" ht="75" customHeight="1" x14ac:dyDescent="0.2">
      <c r="A20" s="125" t="s">
        <v>414</v>
      </c>
      <c r="B20" s="126" t="s">
        <v>271</v>
      </c>
      <c r="C20" s="88" t="s">
        <v>49</v>
      </c>
      <c r="D20" s="89"/>
      <c r="E20" s="88"/>
      <c r="F20" s="96" t="s">
        <v>348</v>
      </c>
      <c r="G20" s="31"/>
      <c r="H20" s="1" t="s">
        <v>47</v>
      </c>
      <c r="I20" s="1" t="s">
        <v>47</v>
      </c>
      <c r="J20" s="1" t="s">
        <v>47</v>
      </c>
      <c r="K20" s="91">
        <f>COUNTIFS(C20:C20,"=High",H20:H20,"=YES-Fully meets")</f>
        <v>0</v>
      </c>
      <c r="L20" s="91">
        <f>COUNTIFS(C20:C20,"=High",H20:H20,"=YES-Partially meets")</f>
        <v>0</v>
      </c>
      <c r="M20" s="91">
        <f>COUNTIFS(C20:C20,"=High",H20:H20,"=NO-Does not meet")</f>
        <v>0</v>
      </c>
      <c r="N20" s="91">
        <f>COUNTIFS(C20:C20,"=Medium",H20:H20,"=YES-Fully meets")</f>
        <v>0</v>
      </c>
      <c r="O20" s="91">
        <f>COUNTIFS(C20:C20,"=Medium",H20:H20,"=YES-Partially meets")</f>
        <v>0</v>
      </c>
      <c r="P20" s="91">
        <f>COUNTIFS(C20:C20,"=Medium",H20:H20,"=NO-Does not meet")</f>
        <v>0</v>
      </c>
      <c r="Q20" s="91">
        <f>COUNTIFS(C20:C20,"=Low",H20:H20,"=YES-Fully meets")</f>
        <v>0</v>
      </c>
      <c r="R20" s="91">
        <f>COUNTIFS(C20:C20,"=Low",H20:H20,"=YES-Partially meets")</f>
        <v>0</v>
      </c>
      <c r="S20" s="91">
        <f>COUNTIFS(C20:C20,"=Low",H20:H20,"=NO-Does not meet")</f>
        <v>0</v>
      </c>
      <c r="T20" s="91">
        <f>+(K20*$K$2)+(L20*$L$2)+(M20*$M$2)+(N20*$N$2)+(O20*$O$2)+(P20*$P$2)+(Q20*$Q$2)+(R20*$R$2)+(S20*$S$2)</f>
        <v>0</v>
      </c>
      <c r="U20" s="91">
        <f>IF($I20="Production",1,IF($I20="Development",0.25,0))</f>
        <v>0</v>
      </c>
      <c r="V20" s="91">
        <f>+T20*U20</f>
        <v>0</v>
      </c>
      <c r="W20" s="91">
        <f>IF(C20="High",$K$2,IF(C20="Medium",$N$2,$Q$2))</f>
        <v>5</v>
      </c>
      <c r="X20" s="92"/>
      <c r="Y20" s="129"/>
    </row>
    <row r="21" spans="1:25" s="86" customFormat="1" ht="75" customHeight="1" x14ac:dyDescent="0.2">
      <c r="A21" s="125" t="s">
        <v>415</v>
      </c>
      <c r="B21" s="126" t="s">
        <v>271</v>
      </c>
      <c r="C21" s="88" t="s">
        <v>49</v>
      </c>
      <c r="D21" s="89"/>
      <c r="E21" s="88"/>
      <c r="F21" s="96" t="s">
        <v>349</v>
      </c>
      <c r="G21" s="31"/>
      <c r="H21" s="1" t="s">
        <v>47</v>
      </c>
      <c r="I21" s="1" t="s">
        <v>47</v>
      </c>
      <c r="J21" s="1" t="s">
        <v>47</v>
      </c>
      <c r="K21" s="91"/>
      <c r="L21" s="91"/>
      <c r="M21" s="91"/>
      <c r="N21" s="91"/>
      <c r="O21" s="91"/>
      <c r="P21" s="91"/>
      <c r="Q21" s="91"/>
      <c r="R21" s="91"/>
      <c r="S21" s="91"/>
      <c r="T21" s="91"/>
      <c r="U21" s="91"/>
      <c r="V21" s="91"/>
      <c r="W21" s="91"/>
      <c r="X21" s="92"/>
      <c r="Y21" s="129"/>
    </row>
    <row r="22" spans="1:25" s="86" customFormat="1" ht="75" customHeight="1" x14ac:dyDescent="0.2">
      <c r="A22" s="125" t="s">
        <v>200</v>
      </c>
      <c r="B22" s="126" t="s">
        <v>271</v>
      </c>
      <c r="C22" s="88" t="s">
        <v>49</v>
      </c>
      <c r="D22" s="89"/>
      <c r="E22" s="88"/>
      <c r="F22" s="96" t="s">
        <v>343</v>
      </c>
      <c r="G22" s="31"/>
      <c r="H22" s="1" t="s">
        <v>47</v>
      </c>
      <c r="I22" s="1" t="s">
        <v>47</v>
      </c>
      <c r="J22" s="1" t="s">
        <v>47</v>
      </c>
      <c r="K22" s="91"/>
      <c r="L22" s="91"/>
      <c r="M22" s="91"/>
      <c r="N22" s="91"/>
      <c r="O22" s="91"/>
      <c r="P22" s="91"/>
      <c r="Q22" s="91"/>
      <c r="R22" s="91"/>
      <c r="S22" s="91"/>
      <c r="T22" s="91"/>
      <c r="U22" s="91"/>
      <c r="V22" s="91"/>
      <c r="W22" s="91"/>
      <c r="X22" s="92"/>
      <c r="Y22" s="129"/>
    </row>
    <row r="23" spans="1:25" s="86" customFormat="1" ht="75" customHeight="1" x14ac:dyDescent="0.2">
      <c r="A23" s="125" t="s">
        <v>201</v>
      </c>
      <c r="B23" s="126" t="s">
        <v>271</v>
      </c>
      <c r="C23" s="88" t="s">
        <v>49</v>
      </c>
      <c r="D23" s="89"/>
      <c r="E23" s="88"/>
      <c r="F23" s="96" t="s">
        <v>344</v>
      </c>
      <c r="G23" s="31"/>
      <c r="H23" s="1" t="s">
        <v>47</v>
      </c>
      <c r="I23" s="1" t="s">
        <v>47</v>
      </c>
      <c r="J23" s="1" t="s">
        <v>47</v>
      </c>
      <c r="K23" s="91"/>
      <c r="L23" s="91"/>
      <c r="M23" s="91"/>
      <c r="N23" s="91"/>
      <c r="O23" s="91"/>
      <c r="P23" s="91"/>
      <c r="Q23" s="91"/>
      <c r="R23" s="91"/>
      <c r="S23" s="91"/>
      <c r="T23" s="91"/>
      <c r="U23" s="91"/>
      <c r="V23" s="91"/>
      <c r="W23" s="91"/>
      <c r="X23" s="92"/>
      <c r="Y23" s="129"/>
    </row>
    <row r="24" spans="1:25" s="86" customFormat="1" ht="75" customHeight="1" x14ac:dyDescent="0.2">
      <c r="A24" s="125" t="s">
        <v>416</v>
      </c>
      <c r="B24" s="126" t="s">
        <v>375</v>
      </c>
      <c r="C24" s="88" t="s">
        <v>49</v>
      </c>
      <c r="D24" s="89"/>
      <c r="E24" s="88"/>
      <c r="F24" s="96" t="s">
        <v>374</v>
      </c>
      <c r="G24" s="31"/>
      <c r="H24" s="1" t="s">
        <v>47</v>
      </c>
      <c r="I24" s="1" t="s">
        <v>47</v>
      </c>
      <c r="J24" s="1" t="s">
        <v>47</v>
      </c>
      <c r="K24" s="91">
        <f t="shared" ref="K24:K30" si="13">COUNTIFS(C24:C24,"=High",H24:H24,"=YES-Fully meets")</f>
        <v>0</v>
      </c>
      <c r="L24" s="91">
        <f t="shared" ref="L24:L30" si="14">COUNTIFS(C24:C24,"=High",H24:H24,"=YES-Partially meets")</f>
        <v>0</v>
      </c>
      <c r="M24" s="91">
        <f t="shared" ref="M24:M30" si="15">COUNTIFS(C24:C24,"=High",H24:H24,"=NO-Does not meet")</f>
        <v>0</v>
      </c>
      <c r="N24" s="91">
        <f t="shared" ref="N24:N30" si="16">COUNTIFS(C24:C24,"=Medium",H24:H24,"=YES-Fully meets")</f>
        <v>0</v>
      </c>
      <c r="O24" s="91">
        <f t="shared" ref="O24:O30" si="17">COUNTIFS(C24:C24,"=Medium",H24:H24,"=YES-Partially meets")</f>
        <v>0</v>
      </c>
      <c r="P24" s="91">
        <f t="shared" ref="P24:P30" si="18">COUNTIFS(C24:C24,"=Medium",H24:H24,"=NO-Does not meet")</f>
        <v>0</v>
      </c>
      <c r="Q24" s="91">
        <f t="shared" ref="Q24:Q30" si="19">COUNTIFS(C24:C24,"=Low",H24:H24,"=YES-Fully meets")</f>
        <v>0</v>
      </c>
      <c r="R24" s="91">
        <f t="shared" ref="R24:R30" si="20">COUNTIFS(C24:C24,"=Low",H24:H24,"=YES-Partially meets")</f>
        <v>0</v>
      </c>
      <c r="S24" s="91">
        <f t="shared" ref="S24:S30" si="21">COUNTIFS(C24:C24,"=Low",H24:H24,"=NO-Does not meet")</f>
        <v>0</v>
      </c>
      <c r="T24" s="91">
        <f t="shared" ref="T24:T30" si="22">+(K24*$K$2)+(L24*$L$2)+(M24*$M$2)+(N24*$N$2)+(O24*$O$2)+(P24*$P$2)+(Q24*$Q$2)+(R24*$R$2)+(S24*$S$2)</f>
        <v>0</v>
      </c>
      <c r="U24" s="91">
        <f t="shared" ref="U24:U30" si="23">IF($I24="Production",1,IF($I24="Development",0.25,0))</f>
        <v>0</v>
      </c>
      <c r="V24" s="91">
        <f t="shared" ref="V24:V30" si="24">+T24*U24</f>
        <v>0</v>
      </c>
      <c r="W24" s="91">
        <f t="shared" ref="W24:W30" si="25">IF(C24="High",$K$2,IF(C24="Medium",$N$2,$Q$2))</f>
        <v>5</v>
      </c>
      <c r="X24" s="92"/>
      <c r="Y24" s="127"/>
    </row>
    <row r="25" spans="1:25" s="86" customFormat="1" ht="75" customHeight="1" x14ac:dyDescent="0.2">
      <c r="A25" s="125" t="s">
        <v>202</v>
      </c>
      <c r="B25" s="126" t="s">
        <v>247</v>
      </c>
      <c r="C25" s="88" t="s">
        <v>49</v>
      </c>
      <c r="D25" s="89"/>
      <c r="E25" s="88"/>
      <c r="F25" s="96" t="s">
        <v>358</v>
      </c>
      <c r="G25" s="31"/>
      <c r="H25" s="1" t="s">
        <v>47</v>
      </c>
      <c r="I25" s="1" t="s">
        <v>47</v>
      </c>
      <c r="J25" s="1" t="s">
        <v>47</v>
      </c>
      <c r="K25" s="91">
        <f t="shared" si="13"/>
        <v>0</v>
      </c>
      <c r="L25" s="91">
        <f t="shared" si="14"/>
        <v>0</v>
      </c>
      <c r="M25" s="91">
        <f t="shared" si="15"/>
        <v>0</v>
      </c>
      <c r="N25" s="91">
        <f t="shared" si="16"/>
        <v>0</v>
      </c>
      <c r="O25" s="91">
        <f t="shared" si="17"/>
        <v>0</v>
      </c>
      <c r="P25" s="91">
        <f t="shared" si="18"/>
        <v>0</v>
      </c>
      <c r="Q25" s="91">
        <f t="shared" si="19"/>
        <v>0</v>
      </c>
      <c r="R25" s="91">
        <f t="shared" si="20"/>
        <v>0</v>
      </c>
      <c r="S25" s="91">
        <f t="shared" si="21"/>
        <v>0</v>
      </c>
      <c r="T25" s="91">
        <f t="shared" si="22"/>
        <v>0</v>
      </c>
      <c r="U25" s="91">
        <f t="shared" si="23"/>
        <v>0</v>
      </c>
      <c r="V25" s="91">
        <f t="shared" si="24"/>
        <v>0</v>
      </c>
      <c r="W25" s="91">
        <f t="shared" si="25"/>
        <v>5</v>
      </c>
      <c r="X25" s="92"/>
      <c r="Y25" s="129"/>
    </row>
    <row r="26" spans="1:25" s="86" customFormat="1" ht="75" customHeight="1" x14ac:dyDescent="0.2">
      <c r="A26" s="125" t="s">
        <v>417</v>
      </c>
      <c r="B26" s="126" t="s">
        <v>247</v>
      </c>
      <c r="C26" s="88" t="s">
        <v>49</v>
      </c>
      <c r="D26" s="89"/>
      <c r="E26" s="88"/>
      <c r="F26" s="96" t="s">
        <v>360</v>
      </c>
      <c r="G26" s="31"/>
      <c r="H26" s="1" t="s">
        <v>47</v>
      </c>
      <c r="I26" s="1" t="s">
        <v>47</v>
      </c>
      <c r="J26" s="1" t="s">
        <v>47</v>
      </c>
      <c r="K26" s="91">
        <f t="shared" si="13"/>
        <v>0</v>
      </c>
      <c r="L26" s="91">
        <f t="shared" si="14"/>
        <v>0</v>
      </c>
      <c r="M26" s="91">
        <f t="shared" si="15"/>
        <v>0</v>
      </c>
      <c r="N26" s="91">
        <f t="shared" si="16"/>
        <v>0</v>
      </c>
      <c r="O26" s="91">
        <f t="shared" si="17"/>
        <v>0</v>
      </c>
      <c r="P26" s="91">
        <f t="shared" si="18"/>
        <v>0</v>
      </c>
      <c r="Q26" s="91">
        <f t="shared" si="19"/>
        <v>0</v>
      </c>
      <c r="R26" s="91">
        <f t="shared" si="20"/>
        <v>0</v>
      </c>
      <c r="S26" s="91">
        <f t="shared" si="21"/>
        <v>0</v>
      </c>
      <c r="T26" s="91">
        <f t="shared" si="22"/>
        <v>0</v>
      </c>
      <c r="U26" s="91">
        <f t="shared" si="23"/>
        <v>0</v>
      </c>
      <c r="V26" s="91">
        <f t="shared" si="24"/>
        <v>0</v>
      </c>
      <c r="W26" s="91">
        <f t="shared" si="25"/>
        <v>5</v>
      </c>
      <c r="X26" s="92"/>
      <c r="Y26" s="129"/>
    </row>
    <row r="27" spans="1:25" s="86" customFormat="1" ht="75" customHeight="1" x14ac:dyDescent="0.2">
      <c r="A27" s="125" t="s">
        <v>418</v>
      </c>
      <c r="B27" s="126" t="s">
        <v>247</v>
      </c>
      <c r="C27" s="88" t="s">
        <v>49</v>
      </c>
      <c r="D27" s="89"/>
      <c r="E27" s="88"/>
      <c r="F27" s="96" t="s">
        <v>361</v>
      </c>
      <c r="G27" s="31"/>
      <c r="H27" s="1" t="s">
        <v>47</v>
      </c>
      <c r="I27" s="1" t="s">
        <v>47</v>
      </c>
      <c r="J27" s="1" t="s">
        <v>47</v>
      </c>
      <c r="K27" s="91">
        <f t="shared" si="13"/>
        <v>0</v>
      </c>
      <c r="L27" s="91">
        <f t="shared" si="14"/>
        <v>0</v>
      </c>
      <c r="M27" s="91">
        <f t="shared" si="15"/>
        <v>0</v>
      </c>
      <c r="N27" s="91">
        <f t="shared" si="16"/>
        <v>0</v>
      </c>
      <c r="O27" s="91">
        <f t="shared" si="17"/>
        <v>0</v>
      </c>
      <c r="P27" s="91">
        <f t="shared" si="18"/>
        <v>0</v>
      </c>
      <c r="Q27" s="91">
        <f t="shared" si="19"/>
        <v>0</v>
      </c>
      <c r="R27" s="91">
        <f t="shared" si="20"/>
        <v>0</v>
      </c>
      <c r="S27" s="91">
        <f t="shared" si="21"/>
        <v>0</v>
      </c>
      <c r="T27" s="91">
        <f t="shared" si="22"/>
        <v>0</v>
      </c>
      <c r="U27" s="91">
        <f t="shared" si="23"/>
        <v>0</v>
      </c>
      <c r="V27" s="91">
        <f t="shared" si="24"/>
        <v>0</v>
      </c>
      <c r="W27" s="91">
        <f t="shared" si="25"/>
        <v>5</v>
      </c>
      <c r="X27" s="92"/>
      <c r="Y27" s="129"/>
    </row>
    <row r="28" spans="1:25" s="86" customFormat="1" ht="75" customHeight="1" x14ac:dyDescent="0.2">
      <c r="A28" s="125" t="s">
        <v>418</v>
      </c>
      <c r="B28" s="126" t="s">
        <v>247</v>
      </c>
      <c r="C28" s="88" t="s">
        <v>49</v>
      </c>
      <c r="D28" s="89"/>
      <c r="E28" s="88"/>
      <c r="F28" s="96" t="s">
        <v>363</v>
      </c>
      <c r="G28" s="31"/>
      <c r="H28" s="1" t="s">
        <v>47</v>
      </c>
      <c r="I28" s="1" t="s">
        <v>47</v>
      </c>
      <c r="J28" s="1" t="s">
        <v>47</v>
      </c>
      <c r="K28" s="91">
        <f t="shared" si="13"/>
        <v>0</v>
      </c>
      <c r="L28" s="91">
        <f t="shared" si="14"/>
        <v>0</v>
      </c>
      <c r="M28" s="91">
        <f t="shared" si="15"/>
        <v>0</v>
      </c>
      <c r="N28" s="91">
        <f t="shared" si="16"/>
        <v>0</v>
      </c>
      <c r="O28" s="91">
        <f t="shared" si="17"/>
        <v>0</v>
      </c>
      <c r="P28" s="91">
        <f t="shared" si="18"/>
        <v>0</v>
      </c>
      <c r="Q28" s="91">
        <f t="shared" si="19"/>
        <v>0</v>
      </c>
      <c r="R28" s="91">
        <f t="shared" si="20"/>
        <v>0</v>
      </c>
      <c r="S28" s="91">
        <f t="shared" si="21"/>
        <v>0</v>
      </c>
      <c r="T28" s="91">
        <f t="shared" si="22"/>
        <v>0</v>
      </c>
      <c r="U28" s="91">
        <f t="shared" si="23"/>
        <v>0</v>
      </c>
      <c r="V28" s="91">
        <f t="shared" si="24"/>
        <v>0</v>
      </c>
      <c r="W28" s="91">
        <f t="shared" si="25"/>
        <v>5</v>
      </c>
      <c r="X28" s="92"/>
      <c r="Y28" s="129"/>
    </row>
    <row r="29" spans="1:25" s="86" customFormat="1" ht="75" customHeight="1" x14ac:dyDescent="0.2">
      <c r="A29" s="125" t="s">
        <v>419</v>
      </c>
      <c r="B29" s="126" t="s">
        <v>247</v>
      </c>
      <c r="C29" s="88" t="s">
        <v>49</v>
      </c>
      <c r="D29" s="89"/>
      <c r="E29" s="88"/>
      <c r="F29" s="96" t="s">
        <v>495</v>
      </c>
      <c r="G29" s="31"/>
      <c r="H29" s="1" t="s">
        <v>47</v>
      </c>
      <c r="I29" s="1" t="s">
        <v>47</v>
      </c>
      <c r="J29" s="1" t="s">
        <v>47</v>
      </c>
      <c r="K29" s="91">
        <f t="shared" si="13"/>
        <v>0</v>
      </c>
      <c r="L29" s="91">
        <f t="shared" si="14"/>
        <v>0</v>
      </c>
      <c r="M29" s="91">
        <f t="shared" si="15"/>
        <v>0</v>
      </c>
      <c r="N29" s="91">
        <f t="shared" si="16"/>
        <v>0</v>
      </c>
      <c r="O29" s="91">
        <f t="shared" si="17"/>
        <v>0</v>
      </c>
      <c r="P29" s="91">
        <f t="shared" si="18"/>
        <v>0</v>
      </c>
      <c r="Q29" s="91">
        <f t="shared" si="19"/>
        <v>0</v>
      </c>
      <c r="R29" s="91">
        <f t="shared" si="20"/>
        <v>0</v>
      </c>
      <c r="S29" s="91">
        <f t="shared" si="21"/>
        <v>0</v>
      </c>
      <c r="T29" s="91">
        <f t="shared" si="22"/>
        <v>0</v>
      </c>
      <c r="U29" s="91">
        <f t="shared" si="23"/>
        <v>0</v>
      </c>
      <c r="V29" s="91">
        <f t="shared" si="24"/>
        <v>0</v>
      </c>
      <c r="W29" s="91">
        <f t="shared" si="25"/>
        <v>5</v>
      </c>
      <c r="X29" s="92"/>
      <c r="Y29" s="129"/>
    </row>
    <row r="30" spans="1:25" s="86" customFormat="1" ht="75" customHeight="1" x14ac:dyDescent="0.2">
      <c r="A30" s="125" t="s">
        <v>420</v>
      </c>
      <c r="B30" s="126" t="s">
        <v>247</v>
      </c>
      <c r="C30" s="88" t="s">
        <v>49</v>
      </c>
      <c r="D30" s="89"/>
      <c r="E30" s="88"/>
      <c r="F30" s="96" t="s">
        <v>496</v>
      </c>
      <c r="G30" s="31"/>
      <c r="H30" s="1" t="s">
        <v>47</v>
      </c>
      <c r="I30" s="1" t="s">
        <v>47</v>
      </c>
      <c r="J30" s="1" t="s">
        <v>47</v>
      </c>
      <c r="K30" s="91">
        <f t="shared" si="13"/>
        <v>0</v>
      </c>
      <c r="L30" s="91">
        <f t="shared" si="14"/>
        <v>0</v>
      </c>
      <c r="M30" s="91">
        <f t="shared" si="15"/>
        <v>0</v>
      </c>
      <c r="N30" s="91">
        <f t="shared" si="16"/>
        <v>0</v>
      </c>
      <c r="O30" s="91">
        <f t="shared" si="17"/>
        <v>0</v>
      </c>
      <c r="P30" s="91">
        <f t="shared" si="18"/>
        <v>0</v>
      </c>
      <c r="Q30" s="91">
        <f t="shared" si="19"/>
        <v>0</v>
      </c>
      <c r="R30" s="91">
        <f t="shared" si="20"/>
        <v>0</v>
      </c>
      <c r="S30" s="91">
        <f t="shared" si="21"/>
        <v>0</v>
      </c>
      <c r="T30" s="91">
        <f t="shared" si="22"/>
        <v>0</v>
      </c>
      <c r="U30" s="91">
        <f t="shared" si="23"/>
        <v>0</v>
      </c>
      <c r="V30" s="91">
        <f t="shared" si="24"/>
        <v>0</v>
      </c>
      <c r="W30" s="91">
        <f t="shared" si="25"/>
        <v>5</v>
      </c>
      <c r="X30" s="92"/>
      <c r="Y30" s="129"/>
    </row>
    <row r="31" spans="1:25" s="86" customFormat="1" ht="30" customHeight="1" x14ac:dyDescent="0.25">
      <c r="A31" s="80"/>
      <c r="B31" s="81"/>
      <c r="C31" s="82"/>
      <c r="D31" s="83"/>
      <c r="E31" s="82"/>
      <c r="F31" s="84" t="s">
        <v>188</v>
      </c>
      <c r="G31" s="85"/>
      <c r="H31" s="85"/>
      <c r="I31" s="82"/>
      <c r="J31" s="82"/>
      <c r="K31" s="82"/>
      <c r="L31" s="82"/>
      <c r="M31" s="82"/>
      <c r="N31" s="82"/>
      <c r="O31" s="82"/>
      <c r="P31" s="82"/>
      <c r="Q31" s="82"/>
      <c r="R31" s="82"/>
      <c r="S31" s="82"/>
      <c r="T31" s="82"/>
      <c r="U31" s="82"/>
      <c r="V31" s="82"/>
      <c r="W31" s="82"/>
      <c r="X31" s="82"/>
      <c r="Y31" s="124"/>
    </row>
    <row r="32" spans="1:25" s="86" customFormat="1" ht="75" customHeight="1" x14ac:dyDescent="0.2">
      <c r="A32" s="125" t="s">
        <v>284</v>
      </c>
      <c r="B32" s="126" t="s">
        <v>189</v>
      </c>
      <c r="C32" s="88" t="s">
        <v>49</v>
      </c>
      <c r="D32" s="89"/>
      <c r="E32" s="88"/>
      <c r="F32" s="96" t="s">
        <v>316</v>
      </c>
      <c r="G32" s="32"/>
      <c r="H32" s="1" t="s">
        <v>47</v>
      </c>
      <c r="I32" s="1" t="s">
        <v>47</v>
      </c>
      <c r="J32" s="1" t="s">
        <v>47</v>
      </c>
      <c r="K32" s="91">
        <f t="shared" ref="K32:K70" si="26">COUNTIFS(C32:C32,"=High",H32:H32,"=YES-Fully meets")</f>
        <v>0</v>
      </c>
      <c r="L32" s="91">
        <f t="shared" ref="L32:L70" si="27">COUNTIFS(C32:C32,"=High",H32:H32,"=YES-Partially meets")</f>
        <v>0</v>
      </c>
      <c r="M32" s="91">
        <f t="shared" ref="M32:M70" si="28">COUNTIFS(C32:C32,"=High",H32:H32,"=NO-Does not meet")</f>
        <v>0</v>
      </c>
      <c r="N32" s="91">
        <f t="shared" ref="N32:N70" si="29">COUNTIFS(C32:C32,"=Medium",H32:H32,"=YES-Fully meets")</f>
        <v>0</v>
      </c>
      <c r="O32" s="91">
        <f t="shared" ref="O32:O70" si="30">COUNTIFS(C32:C32,"=Medium",H32:H32,"=YES-Partially meets")</f>
        <v>0</v>
      </c>
      <c r="P32" s="91">
        <f t="shared" ref="P32:P70" si="31">COUNTIFS(C32:C32,"=Medium",H32:H32,"=NO-Does not meet")</f>
        <v>0</v>
      </c>
      <c r="Q32" s="91">
        <f t="shared" ref="Q32:Q70" si="32">COUNTIFS(C32:C32,"=Low",H32:H32,"=YES-Fully meets")</f>
        <v>0</v>
      </c>
      <c r="R32" s="91">
        <f t="shared" ref="R32:R70" si="33">COUNTIFS(C32:C32,"=Low",H32:H32,"=YES-Partially meets")</f>
        <v>0</v>
      </c>
      <c r="S32" s="91">
        <f t="shared" ref="S32:S70" si="34">COUNTIFS(C32:C32,"=Low",H32:H32,"=NO-Does not meet")</f>
        <v>0</v>
      </c>
      <c r="T32" s="91">
        <f t="shared" ref="T32:T70" si="35">+(K32*$K$2)+(L32*$L$2)+(M32*$M$2)+(N32*$N$2)+(O32*$O$2)+(P32*$P$2)+(Q32*$Q$2)+(R32*$R$2)+(S32*$S$2)</f>
        <v>0</v>
      </c>
      <c r="U32" s="91">
        <f t="shared" ref="U32:U72" si="36">IF($I32="Production",1,IF($I32="Development",0.25,0))</f>
        <v>0</v>
      </c>
      <c r="V32" s="91">
        <f t="shared" ref="V32:V70" si="37">+T32*U32</f>
        <v>0</v>
      </c>
      <c r="W32" s="91">
        <f t="shared" ref="W32:W70" si="38">IF(C32="High",$K$2,IF(C32="Medium",$N$2,$Q$2))</f>
        <v>5</v>
      </c>
      <c r="X32" s="92"/>
      <c r="Y32" s="129"/>
    </row>
    <row r="33" spans="1:25" s="86" customFormat="1" ht="75" customHeight="1" x14ac:dyDescent="0.2">
      <c r="A33" s="125" t="s">
        <v>421</v>
      </c>
      <c r="B33" s="126" t="s">
        <v>189</v>
      </c>
      <c r="C33" s="88" t="s">
        <v>49</v>
      </c>
      <c r="D33" s="89"/>
      <c r="E33" s="88"/>
      <c r="F33" s="96" t="s">
        <v>317</v>
      </c>
      <c r="G33" s="32"/>
      <c r="H33" s="1" t="s">
        <v>47</v>
      </c>
      <c r="I33" s="1" t="s">
        <v>47</v>
      </c>
      <c r="J33" s="1" t="s">
        <v>47</v>
      </c>
      <c r="K33" s="91"/>
      <c r="L33" s="91"/>
      <c r="M33" s="91"/>
      <c r="N33" s="91"/>
      <c r="O33" s="91"/>
      <c r="P33" s="91"/>
      <c r="Q33" s="91"/>
      <c r="R33" s="91"/>
      <c r="S33" s="91"/>
      <c r="T33" s="91"/>
      <c r="U33" s="91"/>
      <c r="V33" s="91"/>
      <c r="W33" s="91"/>
      <c r="X33" s="92"/>
      <c r="Y33" s="128"/>
    </row>
    <row r="34" spans="1:25" s="86" customFormat="1" ht="75" customHeight="1" x14ac:dyDescent="0.2">
      <c r="A34" s="125" t="s">
        <v>422</v>
      </c>
      <c r="B34" s="126" t="s">
        <v>189</v>
      </c>
      <c r="C34" s="88" t="s">
        <v>49</v>
      </c>
      <c r="D34" s="89"/>
      <c r="E34" s="88"/>
      <c r="F34" s="96" t="s">
        <v>318</v>
      </c>
      <c r="G34" s="32"/>
      <c r="H34" s="1" t="s">
        <v>47</v>
      </c>
      <c r="I34" s="1" t="s">
        <v>47</v>
      </c>
      <c r="J34" s="1" t="s">
        <v>47</v>
      </c>
      <c r="K34" s="91"/>
      <c r="L34" s="91"/>
      <c r="M34" s="91"/>
      <c r="N34" s="91"/>
      <c r="O34" s="91"/>
      <c r="P34" s="91"/>
      <c r="Q34" s="91"/>
      <c r="R34" s="91"/>
      <c r="S34" s="91"/>
      <c r="T34" s="91"/>
      <c r="U34" s="91"/>
      <c r="V34" s="91"/>
      <c r="W34" s="91"/>
      <c r="X34" s="92"/>
      <c r="Y34" s="128"/>
    </row>
    <row r="35" spans="1:25" s="86" customFormat="1" ht="75" customHeight="1" x14ac:dyDescent="0.2">
      <c r="A35" s="125" t="s">
        <v>423</v>
      </c>
      <c r="B35" s="126" t="s">
        <v>189</v>
      </c>
      <c r="C35" s="88" t="s">
        <v>49</v>
      </c>
      <c r="D35" s="89"/>
      <c r="E35" s="88"/>
      <c r="F35" s="96" t="s">
        <v>319</v>
      </c>
      <c r="G35" s="32"/>
      <c r="H35" s="1" t="s">
        <v>47</v>
      </c>
      <c r="I35" s="1" t="s">
        <v>47</v>
      </c>
      <c r="J35" s="1" t="s">
        <v>47</v>
      </c>
      <c r="K35" s="91"/>
      <c r="L35" s="91"/>
      <c r="M35" s="91"/>
      <c r="N35" s="91"/>
      <c r="O35" s="91"/>
      <c r="P35" s="91"/>
      <c r="Q35" s="91"/>
      <c r="R35" s="91"/>
      <c r="S35" s="91"/>
      <c r="T35" s="91"/>
      <c r="U35" s="91"/>
      <c r="V35" s="91"/>
      <c r="W35" s="91"/>
      <c r="X35" s="92"/>
      <c r="Y35" s="128"/>
    </row>
    <row r="36" spans="1:25" s="86" customFormat="1" ht="75" customHeight="1" x14ac:dyDescent="0.2">
      <c r="A36" s="125" t="s">
        <v>424</v>
      </c>
      <c r="B36" s="126" t="s">
        <v>189</v>
      </c>
      <c r="C36" s="88" t="s">
        <v>49</v>
      </c>
      <c r="D36" s="89"/>
      <c r="E36" s="88"/>
      <c r="F36" s="96" t="s">
        <v>320</v>
      </c>
      <c r="G36" s="32"/>
      <c r="H36" s="1" t="s">
        <v>47</v>
      </c>
      <c r="I36" s="1" t="s">
        <v>47</v>
      </c>
      <c r="J36" s="1" t="s">
        <v>47</v>
      </c>
      <c r="K36" s="91"/>
      <c r="L36" s="91"/>
      <c r="M36" s="91"/>
      <c r="N36" s="91"/>
      <c r="O36" s="91"/>
      <c r="P36" s="91"/>
      <c r="Q36" s="91"/>
      <c r="R36" s="91"/>
      <c r="S36" s="91"/>
      <c r="T36" s="91"/>
      <c r="U36" s="91"/>
      <c r="V36" s="91"/>
      <c r="W36" s="91"/>
      <c r="X36" s="92"/>
      <c r="Y36" s="128"/>
    </row>
    <row r="37" spans="1:25" s="86" customFormat="1" ht="75" customHeight="1" x14ac:dyDescent="0.2">
      <c r="A37" s="125" t="s">
        <v>285</v>
      </c>
      <c r="B37" s="126" t="s">
        <v>189</v>
      </c>
      <c r="C37" s="88" t="s">
        <v>49</v>
      </c>
      <c r="D37" s="89"/>
      <c r="E37" s="88"/>
      <c r="F37" s="96" t="s">
        <v>321</v>
      </c>
      <c r="G37" s="31"/>
      <c r="H37" s="1" t="s">
        <v>47</v>
      </c>
      <c r="I37" s="1" t="s">
        <v>47</v>
      </c>
      <c r="J37" s="1" t="s">
        <v>47</v>
      </c>
      <c r="K37" s="91">
        <f t="shared" si="26"/>
        <v>0</v>
      </c>
      <c r="L37" s="91">
        <f t="shared" si="27"/>
        <v>0</v>
      </c>
      <c r="M37" s="91">
        <f t="shared" si="28"/>
        <v>0</v>
      </c>
      <c r="N37" s="91">
        <f t="shared" si="29"/>
        <v>0</v>
      </c>
      <c r="O37" s="91">
        <f t="shared" si="30"/>
        <v>0</v>
      </c>
      <c r="P37" s="91">
        <f t="shared" si="31"/>
        <v>0</v>
      </c>
      <c r="Q37" s="91">
        <f t="shared" si="32"/>
        <v>0</v>
      </c>
      <c r="R37" s="91">
        <f t="shared" si="33"/>
        <v>0</v>
      </c>
      <c r="S37" s="91">
        <f t="shared" si="34"/>
        <v>0</v>
      </c>
      <c r="T37" s="91">
        <f t="shared" si="35"/>
        <v>0</v>
      </c>
      <c r="U37" s="91">
        <f t="shared" si="36"/>
        <v>0</v>
      </c>
      <c r="V37" s="91">
        <f t="shared" si="37"/>
        <v>0</v>
      </c>
      <c r="W37" s="91">
        <f t="shared" si="38"/>
        <v>5</v>
      </c>
      <c r="X37" s="92"/>
      <c r="Y37" s="129"/>
    </row>
    <row r="38" spans="1:25" s="86" customFormat="1" ht="75" customHeight="1" x14ac:dyDescent="0.2">
      <c r="A38" s="125" t="s">
        <v>286</v>
      </c>
      <c r="B38" s="126" t="s">
        <v>189</v>
      </c>
      <c r="C38" s="88" t="s">
        <v>49</v>
      </c>
      <c r="D38" s="89"/>
      <c r="E38" s="88"/>
      <c r="F38" s="96" t="s">
        <v>323</v>
      </c>
      <c r="G38" s="31"/>
      <c r="H38" s="1" t="s">
        <v>47</v>
      </c>
      <c r="I38" s="1" t="s">
        <v>47</v>
      </c>
      <c r="J38" s="1" t="s">
        <v>47</v>
      </c>
      <c r="K38" s="91">
        <f t="shared" si="26"/>
        <v>0</v>
      </c>
      <c r="L38" s="91">
        <f t="shared" si="27"/>
        <v>0</v>
      </c>
      <c r="M38" s="91">
        <f t="shared" si="28"/>
        <v>0</v>
      </c>
      <c r="N38" s="91">
        <f t="shared" si="29"/>
        <v>0</v>
      </c>
      <c r="O38" s="91">
        <f t="shared" si="30"/>
        <v>0</v>
      </c>
      <c r="P38" s="91">
        <f t="shared" si="31"/>
        <v>0</v>
      </c>
      <c r="Q38" s="91">
        <f t="shared" si="32"/>
        <v>0</v>
      </c>
      <c r="R38" s="91">
        <f t="shared" si="33"/>
        <v>0</v>
      </c>
      <c r="S38" s="91">
        <f t="shared" si="34"/>
        <v>0</v>
      </c>
      <c r="T38" s="91">
        <f t="shared" si="35"/>
        <v>0</v>
      </c>
      <c r="U38" s="91">
        <f t="shared" si="36"/>
        <v>0</v>
      </c>
      <c r="V38" s="91">
        <f t="shared" si="37"/>
        <v>0</v>
      </c>
      <c r="W38" s="91">
        <f t="shared" si="38"/>
        <v>5</v>
      </c>
      <c r="X38" s="92"/>
      <c r="Y38" s="129"/>
    </row>
    <row r="39" spans="1:25" s="86" customFormat="1" ht="75" customHeight="1" x14ac:dyDescent="0.2">
      <c r="A39" s="125" t="s">
        <v>425</v>
      </c>
      <c r="B39" s="126" t="s">
        <v>332</v>
      </c>
      <c r="C39" s="88" t="s">
        <v>49</v>
      </c>
      <c r="D39" s="89"/>
      <c r="E39" s="88"/>
      <c r="F39" s="96" t="s">
        <v>324</v>
      </c>
      <c r="G39" s="31"/>
      <c r="H39" s="1" t="s">
        <v>47</v>
      </c>
      <c r="I39" s="1" t="s">
        <v>47</v>
      </c>
      <c r="J39" s="1" t="s">
        <v>47</v>
      </c>
      <c r="K39" s="91"/>
      <c r="L39" s="91"/>
      <c r="M39" s="91"/>
      <c r="N39" s="91"/>
      <c r="O39" s="91"/>
      <c r="P39" s="91"/>
      <c r="Q39" s="91"/>
      <c r="R39" s="91"/>
      <c r="S39" s="91"/>
      <c r="T39" s="91"/>
      <c r="U39" s="91"/>
      <c r="V39" s="91"/>
      <c r="W39" s="91"/>
      <c r="X39" s="92"/>
      <c r="Y39" s="128"/>
    </row>
    <row r="40" spans="1:25" s="86" customFormat="1" ht="75" customHeight="1" x14ac:dyDescent="0.2">
      <c r="A40" s="125" t="s">
        <v>426</v>
      </c>
      <c r="B40" s="126" t="s">
        <v>332</v>
      </c>
      <c r="C40" s="88" t="s">
        <v>49</v>
      </c>
      <c r="D40" s="89"/>
      <c r="E40" s="88"/>
      <c r="F40" s="96" t="s">
        <v>322</v>
      </c>
      <c r="G40" s="31"/>
      <c r="H40" s="1" t="s">
        <v>47</v>
      </c>
      <c r="I40" s="1" t="s">
        <v>47</v>
      </c>
      <c r="J40" s="1" t="s">
        <v>47</v>
      </c>
      <c r="K40" s="91"/>
      <c r="L40" s="91"/>
      <c r="M40" s="91"/>
      <c r="N40" s="91"/>
      <c r="O40" s="91"/>
      <c r="P40" s="91"/>
      <c r="Q40" s="91"/>
      <c r="R40" s="91"/>
      <c r="S40" s="91"/>
      <c r="T40" s="91"/>
      <c r="U40" s="91"/>
      <c r="V40" s="91"/>
      <c r="W40" s="91"/>
      <c r="X40" s="92"/>
      <c r="Y40" s="128"/>
    </row>
    <row r="41" spans="1:25" s="86" customFormat="1" ht="75" customHeight="1" x14ac:dyDescent="0.2">
      <c r="A41" s="125" t="s">
        <v>427</v>
      </c>
      <c r="B41" s="126" t="s">
        <v>332</v>
      </c>
      <c r="C41" s="88" t="s">
        <v>49</v>
      </c>
      <c r="D41" s="89"/>
      <c r="E41" s="88"/>
      <c r="F41" s="96" t="s">
        <v>325</v>
      </c>
      <c r="G41" s="31"/>
      <c r="H41" s="1" t="s">
        <v>47</v>
      </c>
      <c r="I41" s="1" t="s">
        <v>47</v>
      </c>
      <c r="J41" s="1" t="s">
        <v>47</v>
      </c>
      <c r="K41" s="91"/>
      <c r="L41" s="91"/>
      <c r="M41" s="91"/>
      <c r="N41" s="91"/>
      <c r="O41" s="91"/>
      <c r="P41" s="91"/>
      <c r="Q41" s="91"/>
      <c r="R41" s="91"/>
      <c r="S41" s="91"/>
      <c r="T41" s="91"/>
      <c r="U41" s="91"/>
      <c r="V41" s="91"/>
      <c r="W41" s="91"/>
      <c r="X41" s="92"/>
      <c r="Y41" s="128"/>
    </row>
    <row r="42" spans="1:25" s="86" customFormat="1" ht="75" customHeight="1" x14ac:dyDescent="0.2">
      <c r="A42" s="125" t="s">
        <v>428</v>
      </c>
      <c r="B42" s="126" t="s">
        <v>332</v>
      </c>
      <c r="C42" s="88" t="s">
        <v>49</v>
      </c>
      <c r="D42" s="89"/>
      <c r="E42" s="88"/>
      <c r="F42" s="96" t="s">
        <v>497</v>
      </c>
      <c r="G42" s="31"/>
      <c r="H42" s="1" t="s">
        <v>47</v>
      </c>
      <c r="I42" s="1" t="s">
        <v>47</v>
      </c>
      <c r="J42" s="1" t="s">
        <v>47</v>
      </c>
      <c r="K42" s="91"/>
      <c r="L42" s="91"/>
      <c r="M42" s="91"/>
      <c r="N42" s="91"/>
      <c r="O42" s="91"/>
      <c r="P42" s="91"/>
      <c r="Q42" s="91"/>
      <c r="R42" s="91"/>
      <c r="S42" s="91"/>
      <c r="T42" s="91"/>
      <c r="U42" s="91"/>
      <c r="V42" s="91"/>
      <c r="W42" s="91"/>
      <c r="X42" s="92"/>
      <c r="Y42" s="128"/>
    </row>
    <row r="43" spans="1:25" s="86" customFormat="1" ht="75" customHeight="1" x14ac:dyDescent="0.2">
      <c r="A43" s="125" t="s">
        <v>429</v>
      </c>
      <c r="B43" s="126" t="s">
        <v>332</v>
      </c>
      <c r="C43" s="88" t="s">
        <v>49</v>
      </c>
      <c r="D43" s="89"/>
      <c r="E43" s="88"/>
      <c r="F43" s="96" t="s">
        <v>333</v>
      </c>
      <c r="G43" s="31"/>
      <c r="H43" s="1" t="s">
        <v>47</v>
      </c>
      <c r="I43" s="1" t="s">
        <v>47</v>
      </c>
      <c r="J43" s="1" t="s">
        <v>47</v>
      </c>
      <c r="K43" s="91"/>
      <c r="L43" s="91"/>
      <c r="M43" s="91"/>
      <c r="N43" s="91"/>
      <c r="O43" s="91"/>
      <c r="P43" s="91"/>
      <c r="Q43" s="91"/>
      <c r="R43" s="91"/>
      <c r="S43" s="91"/>
      <c r="T43" s="91"/>
      <c r="U43" s="91"/>
      <c r="V43" s="91"/>
      <c r="W43" s="91"/>
      <c r="X43" s="92"/>
      <c r="Y43" s="128"/>
    </row>
    <row r="44" spans="1:25" s="86" customFormat="1" ht="75" customHeight="1" x14ac:dyDescent="0.2">
      <c r="A44" s="125" t="s">
        <v>287</v>
      </c>
      <c r="B44" s="126" t="s">
        <v>326</v>
      </c>
      <c r="C44" s="88" t="s">
        <v>49</v>
      </c>
      <c r="D44" s="89"/>
      <c r="E44" s="88"/>
      <c r="F44" s="96" t="s">
        <v>327</v>
      </c>
      <c r="G44" s="31"/>
      <c r="H44" s="1" t="s">
        <v>47</v>
      </c>
      <c r="I44" s="1" t="s">
        <v>47</v>
      </c>
      <c r="J44" s="1" t="s">
        <v>47</v>
      </c>
      <c r="K44" s="91">
        <f>COUNTIFS(C44:C44,"=High",H44:H44,"=YES-Fully meets")</f>
        <v>0</v>
      </c>
      <c r="L44" s="91">
        <f>COUNTIFS(C44:C44,"=High",H44:H44,"=YES-Partially meets")</f>
        <v>0</v>
      </c>
      <c r="M44" s="91">
        <f>COUNTIFS(C44:C44,"=High",H44:H44,"=NO-Does not meet")</f>
        <v>0</v>
      </c>
      <c r="N44" s="91">
        <f>COUNTIFS(C44:C44,"=Medium",H44:H44,"=YES-Fully meets")</f>
        <v>0</v>
      </c>
      <c r="O44" s="91">
        <f>COUNTIFS(C44:C44,"=Medium",H44:H44,"=YES-Partially meets")</f>
        <v>0</v>
      </c>
      <c r="P44" s="91">
        <f>COUNTIFS(C44:C44,"=Medium",H44:H44,"=NO-Does not meet")</f>
        <v>0</v>
      </c>
      <c r="Q44" s="91">
        <f>COUNTIFS(C44:C44,"=Low",H44:H44,"=YES-Fully meets")</f>
        <v>0</v>
      </c>
      <c r="R44" s="91">
        <f>COUNTIFS(C44:C44,"=Low",H44:H44,"=YES-Partially meets")</f>
        <v>0</v>
      </c>
      <c r="S44" s="91">
        <f>COUNTIFS(C44:C44,"=Low",H44:H44,"=NO-Does not meet")</f>
        <v>0</v>
      </c>
      <c r="T44" s="91">
        <f>+(K44*$K$2)+(L44*$L$2)+(M44*$M$2)+(N44*$N$2)+(O44*$O$2)+(P44*$P$2)+(Q44*$Q$2)+(R44*$R$2)+(S44*$S$2)</f>
        <v>0</v>
      </c>
      <c r="U44" s="91">
        <f>IF($I44="Production",1,IF($I44="Development",0.25,0))</f>
        <v>0</v>
      </c>
      <c r="V44" s="91">
        <f>+T44*U44</f>
        <v>0</v>
      </c>
      <c r="W44" s="91">
        <f>IF(C44="High",$K$2,IF(C44="Medium",$N$2,$Q$2))</f>
        <v>5</v>
      </c>
      <c r="X44" s="92"/>
      <c r="Y44" s="129"/>
    </row>
    <row r="45" spans="1:25" s="86" customFormat="1" ht="75" customHeight="1" x14ac:dyDescent="0.2">
      <c r="A45" s="125" t="s">
        <v>359</v>
      </c>
      <c r="B45" s="126" t="s">
        <v>326</v>
      </c>
      <c r="C45" s="88" t="s">
        <v>49</v>
      </c>
      <c r="D45" s="89"/>
      <c r="E45" s="88"/>
      <c r="F45" s="96" t="s">
        <v>328</v>
      </c>
      <c r="G45" s="31"/>
      <c r="H45" s="1" t="s">
        <v>47</v>
      </c>
      <c r="I45" s="1" t="s">
        <v>47</v>
      </c>
      <c r="J45" s="1" t="s">
        <v>47</v>
      </c>
      <c r="K45" s="91"/>
      <c r="L45" s="91"/>
      <c r="M45" s="91"/>
      <c r="N45" s="91"/>
      <c r="O45" s="91"/>
      <c r="P45" s="91"/>
      <c r="Q45" s="91"/>
      <c r="R45" s="91"/>
      <c r="S45" s="91"/>
      <c r="T45" s="91"/>
      <c r="U45" s="91"/>
      <c r="V45" s="91"/>
      <c r="W45" s="91"/>
      <c r="X45" s="92"/>
      <c r="Y45" s="128"/>
    </row>
    <row r="46" spans="1:25" s="86" customFormat="1" ht="75" customHeight="1" x14ac:dyDescent="0.2">
      <c r="A46" s="125" t="s">
        <v>362</v>
      </c>
      <c r="B46" s="126" t="s">
        <v>326</v>
      </c>
      <c r="C46" s="88" t="s">
        <v>43</v>
      </c>
      <c r="D46" s="89"/>
      <c r="E46" s="88"/>
      <c r="F46" s="96" t="s">
        <v>329</v>
      </c>
      <c r="G46" s="31"/>
      <c r="H46" s="1" t="s">
        <v>47</v>
      </c>
      <c r="I46" s="1" t="s">
        <v>47</v>
      </c>
      <c r="J46" s="1" t="s">
        <v>47</v>
      </c>
      <c r="K46" s="91"/>
      <c r="L46" s="91"/>
      <c r="M46" s="91"/>
      <c r="N46" s="91"/>
      <c r="O46" s="91"/>
      <c r="P46" s="91"/>
      <c r="Q46" s="91"/>
      <c r="R46" s="91"/>
      <c r="S46" s="91"/>
      <c r="T46" s="91"/>
      <c r="U46" s="91"/>
      <c r="V46" s="91"/>
      <c r="W46" s="91"/>
      <c r="X46" s="92"/>
      <c r="Y46" s="128"/>
    </row>
    <row r="47" spans="1:25" s="86" customFormat="1" ht="75" customHeight="1" x14ac:dyDescent="0.2">
      <c r="A47" s="125" t="s">
        <v>364</v>
      </c>
      <c r="B47" s="126" t="s">
        <v>326</v>
      </c>
      <c r="C47" s="88" t="s">
        <v>43</v>
      </c>
      <c r="D47" s="89"/>
      <c r="E47" s="88"/>
      <c r="F47" s="96" t="s">
        <v>330</v>
      </c>
      <c r="G47" s="31"/>
      <c r="H47" s="1" t="s">
        <v>47</v>
      </c>
      <c r="I47" s="1" t="s">
        <v>47</v>
      </c>
      <c r="J47" s="1" t="s">
        <v>47</v>
      </c>
      <c r="K47" s="91"/>
      <c r="L47" s="91"/>
      <c r="M47" s="91"/>
      <c r="N47" s="91"/>
      <c r="O47" s="91"/>
      <c r="P47" s="91"/>
      <c r="Q47" s="91"/>
      <c r="R47" s="91"/>
      <c r="S47" s="91"/>
      <c r="T47" s="91"/>
      <c r="U47" s="91"/>
      <c r="V47" s="91"/>
      <c r="W47" s="91"/>
      <c r="X47" s="92"/>
      <c r="Y47" s="128"/>
    </row>
    <row r="48" spans="1:25" s="86" customFormat="1" ht="75" customHeight="1" x14ac:dyDescent="0.2">
      <c r="A48" s="125" t="s">
        <v>365</v>
      </c>
      <c r="B48" s="126" t="s">
        <v>326</v>
      </c>
      <c r="C48" s="88" t="s">
        <v>43</v>
      </c>
      <c r="D48" s="89"/>
      <c r="E48" s="88"/>
      <c r="F48" s="96" t="s">
        <v>331</v>
      </c>
      <c r="G48" s="31"/>
      <c r="H48" s="1" t="s">
        <v>47</v>
      </c>
      <c r="I48" s="1" t="s">
        <v>47</v>
      </c>
      <c r="J48" s="1" t="s">
        <v>47</v>
      </c>
      <c r="K48" s="91"/>
      <c r="L48" s="91"/>
      <c r="M48" s="91"/>
      <c r="N48" s="91"/>
      <c r="O48" s="91"/>
      <c r="P48" s="91"/>
      <c r="Q48" s="91"/>
      <c r="R48" s="91"/>
      <c r="S48" s="91"/>
      <c r="T48" s="91"/>
      <c r="U48" s="91"/>
      <c r="V48" s="91"/>
      <c r="W48" s="91"/>
      <c r="X48" s="92"/>
      <c r="Y48" s="128"/>
    </row>
    <row r="49" spans="1:25" s="86" customFormat="1" ht="75" customHeight="1" x14ac:dyDescent="0.2">
      <c r="A49" s="125" t="s">
        <v>430</v>
      </c>
      <c r="B49" s="126" t="s">
        <v>271</v>
      </c>
      <c r="C49" s="88" t="s">
        <v>49</v>
      </c>
      <c r="D49" s="89"/>
      <c r="E49" s="88"/>
      <c r="F49" s="96" t="s">
        <v>196</v>
      </c>
      <c r="G49" s="31"/>
      <c r="H49" s="1" t="s">
        <v>47</v>
      </c>
      <c r="I49" s="1" t="s">
        <v>47</v>
      </c>
      <c r="J49" s="1" t="s">
        <v>47</v>
      </c>
      <c r="K49" s="91">
        <f t="shared" ref="K49" si="39">COUNTIFS(C49:C49,"=High",H49:H49,"=YES-Fully meets")</f>
        <v>0</v>
      </c>
      <c r="L49" s="91">
        <f t="shared" ref="L49" si="40">COUNTIFS(C49:C49,"=High",H49:H49,"=YES-Partially meets")</f>
        <v>0</v>
      </c>
      <c r="M49" s="91">
        <f t="shared" ref="M49" si="41">COUNTIFS(C49:C49,"=High",H49:H49,"=NO-Does not meet")</f>
        <v>0</v>
      </c>
      <c r="N49" s="91">
        <f t="shared" ref="N49" si="42">COUNTIFS(C49:C49,"=Medium",H49:H49,"=YES-Fully meets")</f>
        <v>0</v>
      </c>
      <c r="O49" s="91">
        <f t="shared" ref="O49" si="43">COUNTIFS(C49:C49,"=Medium",H49:H49,"=YES-Partially meets")</f>
        <v>0</v>
      </c>
      <c r="P49" s="91">
        <f t="shared" ref="P49" si="44">COUNTIFS(C49:C49,"=Medium",H49:H49,"=NO-Does not meet")</f>
        <v>0</v>
      </c>
      <c r="Q49" s="91">
        <f t="shared" ref="Q49" si="45">COUNTIFS(C49:C49,"=Low",H49:H49,"=YES-Fully meets")</f>
        <v>0</v>
      </c>
      <c r="R49" s="91">
        <f t="shared" ref="R49" si="46">COUNTIFS(C49:C49,"=Low",H49:H49,"=YES-Partially meets")</f>
        <v>0</v>
      </c>
      <c r="S49" s="91">
        <f t="shared" ref="S49" si="47">COUNTIFS(C49:C49,"=Low",H49:H49,"=NO-Does not meet")</f>
        <v>0</v>
      </c>
      <c r="T49" s="91">
        <f t="shared" ref="T49" si="48">+(K49*$K$2)+(L49*$L$2)+(M49*$M$2)+(N49*$N$2)+(O49*$O$2)+(P49*$P$2)+(Q49*$Q$2)+(R49*$R$2)+(S49*$S$2)</f>
        <v>0</v>
      </c>
      <c r="U49" s="91">
        <f t="shared" ref="U49" si="49">IF($I49="Production",1,IF($I49="Development",0.25,0))</f>
        <v>0</v>
      </c>
      <c r="V49" s="91">
        <f t="shared" ref="V49" si="50">+T49*U49</f>
        <v>0</v>
      </c>
      <c r="W49" s="91">
        <f t="shared" ref="W49" si="51">IF(C49="High",$K$2,IF(C49="Medium",$N$2,$Q$2))</f>
        <v>5</v>
      </c>
      <c r="X49" s="92"/>
      <c r="Y49" s="129"/>
    </row>
    <row r="50" spans="1:25" s="86" customFormat="1" ht="75" customHeight="1" x14ac:dyDescent="0.2">
      <c r="A50" s="125" t="s">
        <v>431</v>
      </c>
      <c r="B50" s="126" t="s">
        <v>271</v>
      </c>
      <c r="C50" s="88" t="s">
        <v>49</v>
      </c>
      <c r="D50" s="89"/>
      <c r="E50" s="88"/>
      <c r="F50" s="96" t="s">
        <v>335</v>
      </c>
      <c r="G50" s="31"/>
      <c r="H50" s="1" t="s">
        <v>47</v>
      </c>
      <c r="I50" s="1" t="s">
        <v>47</v>
      </c>
      <c r="J50" s="1" t="s">
        <v>47</v>
      </c>
      <c r="K50" s="91"/>
      <c r="L50" s="91"/>
      <c r="M50" s="91"/>
      <c r="N50" s="91"/>
      <c r="O50" s="91"/>
      <c r="P50" s="91"/>
      <c r="Q50" s="91"/>
      <c r="R50" s="91"/>
      <c r="S50" s="91"/>
      <c r="T50" s="91"/>
      <c r="U50" s="91"/>
      <c r="V50" s="91"/>
      <c r="W50" s="91"/>
      <c r="X50" s="92"/>
      <c r="Y50" s="128"/>
    </row>
    <row r="51" spans="1:25" s="86" customFormat="1" ht="75" customHeight="1" x14ac:dyDescent="0.2">
      <c r="A51" s="125" t="s">
        <v>432</v>
      </c>
      <c r="B51" s="126" t="s">
        <v>271</v>
      </c>
      <c r="C51" s="88" t="s">
        <v>49</v>
      </c>
      <c r="D51" s="89"/>
      <c r="E51" s="88"/>
      <c r="F51" s="96" t="s">
        <v>336</v>
      </c>
      <c r="G51" s="31"/>
      <c r="H51" s="1" t="s">
        <v>47</v>
      </c>
      <c r="I51" s="1" t="s">
        <v>47</v>
      </c>
      <c r="J51" s="1" t="s">
        <v>47</v>
      </c>
      <c r="K51" s="91"/>
      <c r="L51" s="91"/>
      <c r="M51" s="91"/>
      <c r="N51" s="91"/>
      <c r="O51" s="91"/>
      <c r="P51" s="91"/>
      <c r="Q51" s="91"/>
      <c r="R51" s="91"/>
      <c r="S51" s="91"/>
      <c r="T51" s="91"/>
      <c r="U51" s="91"/>
      <c r="V51" s="91"/>
      <c r="W51" s="91"/>
      <c r="X51" s="92"/>
      <c r="Y51" s="128"/>
    </row>
    <row r="52" spans="1:25" s="86" customFormat="1" ht="75" customHeight="1" x14ac:dyDescent="0.2">
      <c r="A52" s="125" t="s">
        <v>433</v>
      </c>
      <c r="B52" s="126" t="s">
        <v>271</v>
      </c>
      <c r="C52" s="88" t="s">
        <v>49</v>
      </c>
      <c r="D52" s="89"/>
      <c r="E52" s="88"/>
      <c r="F52" s="96" t="s">
        <v>337</v>
      </c>
      <c r="G52" s="31"/>
      <c r="H52" s="1" t="s">
        <v>47</v>
      </c>
      <c r="I52" s="1" t="s">
        <v>47</v>
      </c>
      <c r="J52" s="1" t="s">
        <v>47</v>
      </c>
      <c r="K52" s="91"/>
      <c r="L52" s="91"/>
      <c r="M52" s="91"/>
      <c r="N52" s="91"/>
      <c r="O52" s="91"/>
      <c r="P52" s="91"/>
      <c r="Q52" s="91"/>
      <c r="R52" s="91"/>
      <c r="S52" s="91"/>
      <c r="T52" s="91"/>
      <c r="U52" s="91"/>
      <c r="V52" s="91"/>
      <c r="W52" s="91"/>
      <c r="X52" s="92"/>
      <c r="Y52" s="128"/>
    </row>
    <row r="53" spans="1:25" s="86" customFormat="1" ht="75" customHeight="1" x14ac:dyDescent="0.2">
      <c r="A53" s="125" t="s">
        <v>434</v>
      </c>
      <c r="B53" s="126" t="s">
        <v>271</v>
      </c>
      <c r="C53" s="88" t="s">
        <v>49</v>
      </c>
      <c r="D53" s="89"/>
      <c r="E53" s="88"/>
      <c r="F53" s="96" t="s">
        <v>338</v>
      </c>
      <c r="G53" s="31"/>
      <c r="H53" s="1" t="s">
        <v>47</v>
      </c>
      <c r="I53" s="1" t="s">
        <v>47</v>
      </c>
      <c r="J53" s="1" t="s">
        <v>47</v>
      </c>
      <c r="K53" s="91"/>
      <c r="L53" s="91"/>
      <c r="M53" s="91"/>
      <c r="N53" s="91"/>
      <c r="O53" s="91"/>
      <c r="P53" s="91"/>
      <c r="Q53" s="91"/>
      <c r="R53" s="91"/>
      <c r="S53" s="91"/>
      <c r="T53" s="91"/>
      <c r="U53" s="91"/>
      <c r="V53" s="91"/>
      <c r="W53" s="91"/>
      <c r="X53" s="92"/>
      <c r="Y53" s="128"/>
    </row>
    <row r="54" spans="1:25" s="86" customFormat="1" ht="75" customHeight="1" x14ac:dyDescent="0.2">
      <c r="A54" s="125" t="s">
        <v>435</v>
      </c>
      <c r="B54" s="126" t="s">
        <v>271</v>
      </c>
      <c r="C54" s="88" t="s">
        <v>49</v>
      </c>
      <c r="D54" s="89"/>
      <c r="E54" s="88"/>
      <c r="F54" s="96" t="s">
        <v>498</v>
      </c>
      <c r="G54" s="31"/>
      <c r="H54" s="1" t="s">
        <v>47</v>
      </c>
      <c r="I54" s="1" t="s">
        <v>47</v>
      </c>
      <c r="J54" s="1" t="s">
        <v>47</v>
      </c>
      <c r="K54" s="91"/>
      <c r="L54" s="91"/>
      <c r="M54" s="91"/>
      <c r="N54" s="91"/>
      <c r="O54" s="91"/>
      <c r="P54" s="91"/>
      <c r="Q54" s="91"/>
      <c r="R54" s="91"/>
      <c r="S54" s="91"/>
      <c r="T54" s="91"/>
      <c r="U54" s="91"/>
      <c r="V54" s="91"/>
      <c r="W54" s="91"/>
      <c r="X54" s="92"/>
      <c r="Y54" s="128"/>
    </row>
    <row r="55" spans="1:25" s="86" customFormat="1" ht="75" customHeight="1" x14ac:dyDescent="0.2">
      <c r="A55" s="125" t="s">
        <v>436</v>
      </c>
      <c r="B55" s="126" t="s">
        <v>271</v>
      </c>
      <c r="C55" s="88" t="s">
        <v>49</v>
      </c>
      <c r="D55" s="89"/>
      <c r="E55" s="88"/>
      <c r="F55" s="96" t="s">
        <v>339</v>
      </c>
      <c r="G55" s="31"/>
      <c r="H55" s="1" t="s">
        <v>47</v>
      </c>
      <c r="I55" s="1" t="s">
        <v>47</v>
      </c>
      <c r="J55" s="1" t="s">
        <v>47</v>
      </c>
      <c r="K55" s="91"/>
      <c r="L55" s="91"/>
      <c r="M55" s="91"/>
      <c r="N55" s="91"/>
      <c r="O55" s="91"/>
      <c r="P55" s="91"/>
      <c r="Q55" s="91"/>
      <c r="R55" s="91"/>
      <c r="S55" s="91"/>
      <c r="T55" s="91"/>
      <c r="U55" s="91"/>
      <c r="V55" s="91"/>
      <c r="W55" s="91"/>
      <c r="X55" s="92"/>
      <c r="Y55" s="128"/>
    </row>
    <row r="56" spans="1:25" s="86" customFormat="1" ht="75" customHeight="1" x14ac:dyDescent="0.2">
      <c r="A56" s="125" t="s">
        <v>437</v>
      </c>
      <c r="B56" s="126" t="s">
        <v>271</v>
      </c>
      <c r="C56" s="88" t="s">
        <v>49</v>
      </c>
      <c r="D56" s="89"/>
      <c r="E56" s="88"/>
      <c r="F56" s="96" t="s">
        <v>340</v>
      </c>
      <c r="G56" s="31"/>
      <c r="H56" s="1" t="s">
        <v>47</v>
      </c>
      <c r="I56" s="1" t="s">
        <v>47</v>
      </c>
      <c r="J56" s="1" t="s">
        <v>47</v>
      </c>
      <c r="K56" s="91"/>
      <c r="L56" s="91"/>
      <c r="M56" s="91"/>
      <c r="N56" s="91"/>
      <c r="O56" s="91"/>
      <c r="P56" s="91"/>
      <c r="Q56" s="91"/>
      <c r="R56" s="91"/>
      <c r="S56" s="91"/>
      <c r="T56" s="91"/>
      <c r="U56" s="91"/>
      <c r="V56" s="91"/>
      <c r="W56" s="91"/>
      <c r="X56" s="92"/>
      <c r="Y56" s="128"/>
    </row>
    <row r="57" spans="1:25" s="86" customFormat="1" ht="75" customHeight="1" x14ac:dyDescent="0.2">
      <c r="A57" s="125" t="s">
        <v>438</v>
      </c>
      <c r="B57" s="126" t="s">
        <v>271</v>
      </c>
      <c r="C57" s="88" t="s">
        <v>49</v>
      </c>
      <c r="D57" s="89"/>
      <c r="E57" s="88"/>
      <c r="F57" s="96" t="s">
        <v>341</v>
      </c>
      <c r="G57" s="31"/>
      <c r="H57" s="1" t="s">
        <v>47</v>
      </c>
      <c r="I57" s="1" t="s">
        <v>47</v>
      </c>
      <c r="J57" s="1" t="s">
        <v>47</v>
      </c>
      <c r="K57" s="91">
        <f t="shared" ref="K57" si="52">COUNTIFS(C57:C57,"=High",H57:H57,"=YES-Fully meets")</f>
        <v>0</v>
      </c>
      <c r="L57" s="91">
        <f t="shared" ref="L57" si="53">COUNTIFS(C57:C57,"=High",H57:H57,"=YES-Partially meets")</f>
        <v>0</v>
      </c>
      <c r="M57" s="91">
        <f t="shared" ref="M57" si="54">COUNTIFS(C57:C57,"=High",H57:H57,"=NO-Does not meet")</f>
        <v>0</v>
      </c>
      <c r="N57" s="91">
        <f t="shared" ref="N57" si="55">COUNTIFS(C57:C57,"=Medium",H57:H57,"=YES-Fully meets")</f>
        <v>0</v>
      </c>
      <c r="O57" s="91">
        <f t="shared" ref="O57" si="56">COUNTIFS(C57:C57,"=Medium",H57:H57,"=YES-Partially meets")</f>
        <v>0</v>
      </c>
      <c r="P57" s="91">
        <f t="shared" ref="P57" si="57">COUNTIFS(C57:C57,"=Medium",H57:H57,"=NO-Does not meet")</f>
        <v>0</v>
      </c>
      <c r="Q57" s="91">
        <f t="shared" ref="Q57" si="58">COUNTIFS(C57:C57,"=Low",H57:H57,"=YES-Fully meets")</f>
        <v>0</v>
      </c>
      <c r="R57" s="91">
        <f t="shared" ref="R57" si="59">COUNTIFS(C57:C57,"=Low",H57:H57,"=YES-Partially meets")</f>
        <v>0</v>
      </c>
      <c r="S57" s="91">
        <f t="shared" ref="S57" si="60">COUNTIFS(C57:C57,"=Low",H57:H57,"=NO-Does not meet")</f>
        <v>0</v>
      </c>
      <c r="T57" s="91">
        <f t="shared" ref="T57" si="61">+(K57*$K$2)+(L57*$L$2)+(M57*$M$2)+(N57*$N$2)+(O57*$O$2)+(P57*$P$2)+(Q57*$Q$2)+(R57*$R$2)+(S57*$S$2)</f>
        <v>0</v>
      </c>
      <c r="U57" s="91">
        <f t="shared" si="36"/>
        <v>0</v>
      </c>
      <c r="V57" s="91">
        <f t="shared" ref="V57" si="62">+T57*U57</f>
        <v>0</v>
      </c>
      <c r="W57" s="91">
        <f t="shared" ref="W57" si="63">IF(C57="High",$K$2,IF(C57="Medium",$N$2,$Q$2))</f>
        <v>5</v>
      </c>
      <c r="X57" s="92"/>
      <c r="Y57" s="129"/>
    </row>
    <row r="58" spans="1:25" s="86" customFormat="1" ht="75" customHeight="1" x14ac:dyDescent="0.2">
      <c r="A58" s="125" t="s">
        <v>439</v>
      </c>
      <c r="B58" s="126" t="s">
        <v>271</v>
      </c>
      <c r="C58" s="88" t="s">
        <v>49</v>
      </c>
      <c r="D58" s="89"/>
      <c r="E58" s="88"/>
      <c r="F58" s="96" t="s">
        <v>342</v>
      </c>
      <c r="G58" s="31"/>
      <c r="H58" s="1" t="s">
        <v>47</v>
      </c>
      <c r="I58" s="1" t="s">
        <v>47</v>
      </c>
      <c r="J58" s="1" t="s">
        <v>47</v>
      </c>
      <c r="K58" s="91"/>
      <c r="L58" s="91"/>
      <c r="M58" s="91"/>
      <c r="N58" s="91"/>
      <c r="O58" s="91"/>
      <c r="P58" s="91"/>
      <c r="Q58" s="91"/>
      <c r="R58" s="91"/>
      <c r="S58" s="91"/>
      <c r="T58" s="91"/>
      <c r="U58" s="91"/>
      <c r="V58" s="91"/>
      <c r="W58" s="91"/>
      <c r="X58" s="92"/>
      <c r="Y58" s="128"/>
    </row>
    <row r="59" spans="1:25" s="86" customFormat="1" ht="75" customHeight="1" x14ac:dyDescent="0.2">
      <c r="A59" s="125" t="s">
        <v>440</v>
      </c>
      <c r="B59" s="126" t="s">
        <v>271</v>
      </c>
      <c r="C59" s="88" t="s">
        <v>49</v>
      </c>
      <c r="D59" s="89"/>
      <c r="E59" s="88"/>
      <c r="F59" s="96" t="s">
        <v>356</v>
      </c>
      <c r="G59" s="31"/>
      <c r="H59" s="1" t="s">
        <v>47</v>
      </c>
      <c r="I59" s="1" t="s">
        <v>47</v>
      </c>
      <c r="J59" s="1" t="s">
        <v>47</v>
      </c>
      <c r="K59" s="91"/>
      <c r="L59" s="91"/>
      <c r="M59" s="91"/>
      <c r="N59" s="91"/>
      <c r="O59" s="91"/>
      <c r="P59" s="91"/>
      <c r="Q59" s="91"/>
      <c r="R59" s="91"/>
      <c r="S59" s="91"/>
      <c r="T59" s="91"/>
      <c r="U59" s="91"/>
      <c r="V59" s="91"/>
      <c r="W59" s="91"/>
      <c r="X59" s="92"/>
      <c r="Y59" s="128"/>
    </row>
    <row r="60" spans="1:25" s="86" customFormat="1" ht="75" customHeight="1" x14ac:dyDescent="0.2">
      <c r="A60" s="125" t="s">
        <v>441</v>
      </c>
      <c r="B60" s="126" t="s">
        <v>271</v>
      </c>
      <c r="C60" s="88" t="s">
        <v>49</v>
      </c>
      <c r="D60" s="89"/>
      <c r="E60" s="88"/>
      <c r="F60" s="96" t="s">
        <v>357</v>
      </c>
      <c r="G60" s="31"/>
      <c r="H60" s="1" t="s">
        <v>47</v>
      </c>
      <c r="I60" s="1" t="s">
        <v>47</v>
      </c>
      <c r="J60" s="1" t="s">
        <v>47</v>
      </c>
      <c r="K60" s="91"/>
      <c r="L60" s="91"/>
      <c r="M60" s="91"/>
      <c r="N60" s="91"/>
      <c r="O60" s="91"/>
      <c r="P60" s="91"/>
      <c r="Q60" s="91"/>
      <c r="R60" s="91"/>
      <c r="S60" s="91"/>
      <c r="T60" s="91"/>
      <c r="U60" s="91"/>
      <c r="V60" s="91"/>
      <c r="W60" s="91"/>
      <c r="X60" s="92"/>
      <c r="Y60" s="128"/>
    </row>
    <row r="61" spans="1:25" s="86" customFormat="1" ht="75" customHeight="1" x14ac:dyDescent="0.2">
      <c r="A61" s="125" t="s">
        <v>442</v>
      </c>
      <c r="B61" s="126" t="s">
        <v>271</v>
      </c>
      <c r="C61" s="88" t="s">
        <v>49</v>
      </c>
      <c r="D61" s="89"/>
      <c r="E61" s="88"/>
      <c r="F61" s="96" t="s">
        <v>392</v>
      </c>
      <c r="G61" s="31"/>
      <c r="H61" s="1" t="s">
        <v>47</v>
      </c>
      <c r="I61" s="1" t="s">
        <v>47</v>
      </c>
      <c r="J61" s="1" t="s">
        <v>47</v>
      </c>
      <c r="K61" s="91"/>
      <c r="L61" s="91"/>
      <c r="M61" s="91"/>
      <c r="N61" s="91"/>
      <c r="O61" s="91"/>
      <c r="P61" s="91"/>
      <c r="Q61" s="91"/>
      <c r="R61" s="91"/>
      <c r="S61" s="91"/>
      <c r="T61" s="91"/>
      <c r="U61" s="91"/>
      <c r="V61" s="91"/>
      <c r="W61" s="91"/>
      <c r="X61" s="92"/>
      <c r="Y61" s="131"/>
    </row>
    <row r="62" spans="1:25" s="86" customFormat="1" ht="75" customHeight="1" x14ac:dyDescent="0.2">
      <c r="A62" s="125" t="s">
        <v>443</v>
      </c>
      <c r="B62" s="126" t="s">
        <v>271</v>
      </c>
      <c r="C62" s="88" t="s">
        <v>49</v>
      </c>
      <c r="D62" s="89"/>
      <c r="E62" s="88"/>
      <c r="F62" s="130" t="s">
        <v>393</v>
      </c>
      <c r="G62" s="31"/>
      <c r="H62" s="1" t="s">
        <v>47</v>
      </c>
      <c r="I62" s="1" t="s">
        <v>47</v>
      </c>
      <c r="J62" s="1" t="s">
        <v>47</v>
      </c>
      <c r="K62" s="91"/>
      <c r="L62" s="91"/>
      <c r="M62" s="91"/>
      <c r="N62" s="91"/>
      <c r="O62" s="91"/>
      <c r="P62" s="91"/>
      <c r="Q62" s="91"/>
      <c r="R62" s="91"/>
      <c r="S62" s="91"/>
      <c r="T62" s="91"/>
      <c r="U62" s="91"/>
      <c r="V62" s="91"/>
      <c r="W62" s="91"/>
      <c r="X62" s="92"/>
      <c r="Y62" s="131"/>
    </row>
    <row r="63" spans="1:25" s="86" customFormat="1" ht="75" customHeight="1" x14ac:dyDescent="0.2">
      <c r="A63" s="125" t="s">
        <v>444</v>
      </c>
      <c r="B63" s="126" t="s">
        <v>271</v>
      </c>
      <c r="C63" s="88" t="s">
        <v>49</v>
      </c>
      <c r="D63" s="89"/>
      <c r="E63" s="88"/>
      <c r="F63" s="96" t="s">
        <v>499</v>
      </c>
      <c r="G63" s="31"/>
      <c r="H63" s="1" t="s">
        <v>47</v>
      </c>
      <c r="I63" s="1" t="s">
        <v>47</v>
      </c>
      <c r="J63" s="1" t="s">
        <v>47</v>
      </c>
      <c r="K63" s="91"/>
      <c r="L63" s="91"/>
      <c r="M63" s="91"/>
      <c r="N63" s="91"/>
      <c r="O63" s="91"/>
      <c r="P63" s="91"/>
      <c r="Q63" s="91"/>
      <c r="R63" s="91"/>
      <c r="S63" s="91"/>
      <c r="T63" s="91"/>
      <c r="U63" s="91"/>
      <c r="V63" s="91"/>
      <c r="W63" s="91"/>
      <c r="X63" s="92"/>
      <c r="Y63" s="131"/>
    </row>
    <row r="64" spans="1:25" s="86" customFormat="1" ht="75" customHeight="1" x14ac:dyDescent="0.2">
      <c r="A64" s="125" t="s">
        <v>288</v>
      </c>
      <c r="B64" s="126" t="s">
        <v>274</v>
      </c>
      <c r="C64" s="88" t="s">
        <v>49</v>
      </c>
      <c r="D64" s="89"/>
      <c r="E64" s="88"/>
      <c r="F64" s="96" t="s">
        <v>366</v>
      </c>
      <c r="G64" s="31"/>
      <c r="H64" s="1" t="s">
        <v>47</v>
      </c>
      <c r="I64" s="1" t="s">
        <v>47</v>
      </c>
      <c r="J64" s="1" t="s">
        <v>47</v>
      </c>
      <c r="K64" s="91">
        <f t="shared" ref="K64" si="64">COUNTIFS(C64:C64,"=High",H64:H64,"=YES-Fully meets")</f>
        <v>0</v>
      </c>
      <c r="L64" s="91">
        <f t="shared" ref="L64" si="65">COUNTIFS(C64:C64,"=High",H64:H64,"=YES-Partially meets")</f>
        <v>0</v>
      </c>
      <c r="M64" s="91">
        <f t="shared" ref="M64" si="66">COUNTIFS(C64:C64,"=High",H64:H64,"=NO-Does not meet")</f>
        <v>0</v>
      </c>
      <c r="N64" s="91">
        <f t="shared" ref="N64" si="67">COUNTIFS(C64:C64,"=Medium",H64:H64,"=YES-Fully meets")</f>
        <v>0</v>
      </c>
      <c r="O64" s="91">
        <f t="shared" ref="O64" si="68">COUNTIFS(C64:C64,"=Medium",H64:H64,"=YES-Partially meets")</f>
        <v>0</v>
      </c>
      <c r="P64" s="91">
        <f t="shared" ref="P64" si="69">COUNTIFS(C64:C64,"=Medium",H64:H64,"=NO-Does not meet")</f>
        <v>0</v>
      </c>
      <c r="Q64" s="91">
        <f t="shared" ref="Q64" si="70">COUNTIFS(C64:C64,"=Low",H64:H64,"=YES-Fully meets")</f>
        <v>0</v>
      </c>
      <c r="R64" s="91">
        <f t="shared" ref="R64" si="71">COUNTIFS(C64:C64,"=Low",H64:H64,"=YES-Partially meets")</f>
        <v>0</v>
      </c>
      <c r="S64" s="91">
        <f t="shared" ref="S64" si="72">COUNTIFS(C64:C64,"=Low",H64:H64,"=NO-Does not meet")</f>
        <v>0</v>
      </c>
      <c r="T64" s="91">
        <f t="shared" ref="T64" si="73">+(K64*$K$2)+(L64*$L$2)+(M64*$M$2)+(N64*$N$2)+(O64*$O$2)+(P64*$P$2)+(Q64*$Q$2)+(R64*$R$2)+(S64*$S$2)</f>
        <v>0</v>
      </c>
      <c r="U64" s="91">
        <f t="shared" ref="U64:U69" si="74">IF($I64="Production",1,IF($I64="Development",0.25,0))</f>
        <v>0</v>
      </c>
      <c r="V64" s="91">
        <f t="shared" ref="V64" si="75">+T64*U64</f>
        <v>0</v>
      </c>
      <c r="W64" s="91">
        <f t="shared" ref="W64" si="76">IF(C64="High",$K$2,IF(C64="Medium",$N$2,$Q$2))</f>
        <v>5</v>
      </c>
      <c r="X64" s="92"/>
      <c r="Y64" s="127"/>
    </row>
    <row r="65" spans="1:25" s="86" customFormat="1" ht="75" customHeight="1" x14ac:dyDescent="0.2">
      <c r="A65" s="125" t="s">
        <v>445</v>
      </c>
      <c r="B65" s="126" t="s">
        <v>274</v>
      </c>
      <c r="C65" s="88" t="s">
        <v>49</v>
      </c>
      <c r="D65" s="89"/>
      <c r="E65" s="88"/>
      <c r="F65" s="96" t="s">
        <v>368</v>
      </c>
      <c r="G65" s="31"/>
      <c r="H65" s="1" t="s">
        <v>47</v>
      </c>
      <c r="I65" s="1" t="s">
        <v>47</v>
      </c>
      <c r="J65" s="1" t="s">
        <v>47</v>
      </c>
      <c r="K65" s="91"/>
      <c r="L65" s="91"/>
      <c r="M65" s="91"/>
      <c r="N65" s="91"/>
      <c r="O65" s="91"/>
      <c r="P65" s="91"/>
      <c r="Q65" s="91"/>
      <c r="R65" s="91"/>
      <c r="S65" s="91"/>
      <c r="T65" s="91"/>
      <c r="U65" s="91"/>
      <c r="V65" s="91"/>
      <c r="W65" s="91"/>
      <c r="X65" s="92"/>
      <c r="Y65" s="132"/>
    </row>
    <row r="66" spans="1:25" s="86" customFormat="1" ht="75" customHeight="1" x14ac:dyDescent="0.2">
      <c r="A66" s="125" t="s">
        <v>203</v>
      </c>
      <c r="B66" s="126" t="s">
        <v>274</v>
      </c>
      <c r="C66" s="88" t="s">
        <v>49</v>
      </c>
      <c r="D66" s="89"/>
      <c r="E66" s="88"/>
      <c r="F66" s="96" t="s">
        <v>367</v>
      </c>
      <c r="G66" s="31"/>
      <c r="H66" s="1" t="s">
        <v>47</v>
      </c>
      <c r="I66" s="1" t="s">
        <v>47</v>
      </c>
      <c r="J66" s="1" t="s">
        <v>47</v>
      </c>
      <c r="K66" s="91"/>
      <c r="L66" s="91"/>
      <c r="M66" s="91"/>
      <c r="N66" s="91"/>
      <c r="O66" s="91"/>
      <c r="P66" s="91"/>
      <c r="Q66" s="91"/>
      <c r="R66" s="91"/>
      <c r="S66" s="91"/>
      <c r="T66" s="91"/>
      <c r="U66" s="91"/>
      <c r="V66" s="91"/>
      <c r="W66" s="91"/>
      <c r="X66" s="92"/>
      <c r="Y66" s="132"/>
    </row>
    <row r="67" spans="1:25" s="86" customFormat="1" ht="75" customHeight="1" x14ac:dyDescent="0.2">
      <c r="A67" s="125" t="s">
        <v>446</v>
      </c>
      <c r="B67" s="126" t="s">
        <v>274</v>
      </c>
      <c r="C67" s="88" t="s">
        <v>49</v>
      </c>
      <c r="D67" s="89"/>
      <c r="E67" s="88"/>
      <c r="F67" s="96" t="s">
        <v>276</v>
      </c>
      <c r="G67" s="31"/>
      <c r="H67" s="1" t="s">
        <v>47</v>
      </c>
      <c r="I67" s="1" t="s">
        <v>47</v>
      </c>
      <c r="J67" s="1" t="s">
        <v>47</v>
      </c>
      <c r="K67" s="91">
        <f t="shared" ref="K67:K69" si="77">COUNTIFS(C67:C67,"=High",H67:H67,"=YES-Fully meets")</f>
        <v>0</v>
      </c>
      <c r="L67" s="91">
        <f t="shared" ref="L67:L69" si="78">COUNTIFS(C67:C67,"=High",H67:H67,"=YES-Partially meets")</f>
        <v>0</v>
      </c>
      <c r="M67" s="91">
        <f t="shared" ref="M67:M69" si="79">COUNTIFS(C67:C67,"=High",H67:H67,"=NO-Does not meet")</f>
        <v>0</v>
      </c>
      <c r="N67" s="91">
        <f t="shared" ref="N67:N69" si="80">COUNTIFS(C67:C67,"=Medium",H67:H67,"=YES-Fully meets")</f>
        <v>0</v>
      </c>
      <c r="O67" s="91">
        <f t="shared" ref="O67:O69" si="81">COUNTIFS(C67:C67,"=Medium",H67:H67,"=YES-Partially meets")</f>
        <v>0</v>
      </c>
      <c r="P67" s="91">
        <f t="shared" ref="P67:P69" si="82">COUNTIFS(C67:C67,"=Medium",H67:H67,"=NO-Does not meet")</f>
        <v>0</v>
      </c>
      <c r="Q67" s="91">
        <f t="shared" ref="Q67:Q69" si="83">COUNTIFS(C67:C67,"=Low",H67:H67,"=YES-Fully meets")</f>
        <v>0</v>
      </c>
      <c r="R67" s="91">
        <f t="shared" ref="R67:R69" si="84">COUNTIFS(C67:C67,"=Low",H67:H67,"=YES-Partially meets")</f>
        <v>0</v>
      </c>
      <c r="S67" s="91">
        <f t="shared" ref="S67:S69" si="85">COUNTIFS(C67:C67,"=Low",H67:H67,"=NO-Does not meet")</f>
        <v>0</v>
      </c>
      <c r="T67" s="91">
        <f t="shared" ref="T67:T69" si="86">+(K67*$K$2)+(L67*$L$2)+(M67*$M$2)+(N67*$N$2)+(O67*$O$2)+(P67*$P$2)+(Q67*$Q$2)+(R67*$R$2)+(S67*$S$2)</f>
        <v>0</v>
      </c>
      <c r="U67" s="91">
        <f t="shared" si="74"/>
        <v>0</v>
      </c>
      <c r="V67" s="91">
        <f t="shared" ref="V67:V69" si="87">+T67*U67</f>
        <v>0</v>
      </c>
      <c r="W67" s="91">
        <f t="shared" ref="W67:W69" si="88">IF(C67="High",$K$2,IF(C67="Medium",$N$2,$Q$2))</f>
        <v>5</v>
      </c>
      <c r="X67" s="92"/>
      <c r="Y67" s="127"/>
    </row>
    <row r="68" spans="1:25" s="86" customFormat="1" ht="75" customHeight="1" x14ac:dyDescent="0.2">
      <c r="A68" s="125" t="s">
        <v>289</v>
      </c>
      <c r="B68" s="126" t="s">
        <v>370</v>
      </c>
      <c r="C68" s="88" t="s">
        <v>49</v>
      </c>
      <c r="D68" s="89"/>
      <c r="E68" s="88"/>
      <c r="F68" s="96" t="s">
        <v>369</v>
      </c>
      <c r="G68" s="31"/>
      <c r="H68" s="1" t="s">
        <v>47</v>
      </c>
      <c r="I68" s="1" t="s">
        <v>47</v>
      </c>
      <c r="J68" s="1" t="s">
        <v>47</v>
      </c>
      <c r="K68" s="91">
        <f t="shared" ref="K68" si="89">COUNTIFS(C68:C68,"=High",H68:H68,"=YES-Fully meets")</f>
        <v>0</v>
      </c>
      <c r="L68" s="91">
        <f t="shared" ref="L68" si="90">COUNTIFS(C68:C68,"=High",H68:H68,"=YES-Partially meets")</f>
        <v>0</v>
      </c>
      <c r="M68" s="91">
        <f t="shared" ref="M68" si="91">COUNTIFS(C68:C68,"=High",H68:H68,"=NO-Does not meet")</f>
        <v>0</v>
      </c>
      <c r="N68" s="91">
        <f t="shared" ref="N68" si="92">COUNTIFS(C68:C68,"=Medium",H68:H68,"=YES-Fully meets")</f>
        <v>0</v>
      </c>
      <c r="O68" s="91">
        <f t="shared" ref="O68" si="93">COUNTIFS(C68:C68,"=Medium",H68:H68,"=YES-Partially meets")</f>
        <v>0</v>
      </c>
      <c r="P68" s="91">
        <f t="shared" ref="P68" si="94">COUNTIFS(C68:C68,"=Medium",H68:H68,"=NO-Does not meet")</f>
        <v>0</v>
      </c>
      <c r="Q68" s="91">
        <f t="shared" ref="Q68" si="95">COUNTIFS(C68:C68,"=Low",H68:H68,"=YES-Fully meets")</f>
        <v>0</v>
      </c>
      <c r="R68" s="91">
        <f t="shared" ref="R68" si="96">COUNTIFS(C68:C68,"=Low",H68:H68,"=YES-Partially meets")</f>
        <v>0</v>
      </c>
      <c r="S68" s="91">
        <f t="shared" ref="S68" si="97">COUNTIFS(C68:C68,"=Low",H68:H68,"=NO-Does not meet")</f>
        <v>0</v>
      </c>
      <c r="T68" s="91">
        <f t="shared" ref="T68" si="98">+(K68*$K$2)+(L68*$L$2)+(M68*$M$2)+(N68*$N$2)+(O68*$O$2)+(P68*$P$2)+(Q68*$Q$2)+(R68*$R$2)+(S68*$S$2)</f>
        <v>0</v>
      </c>
      <c r="U68" s="91">
        <f t="shared" si="74"/>
        <v>0</v>
      </c>
      <c r="V68" s="91">
        <f t="shared" ref="V68" si="99">+T68*U68</f>
        <v>0</v>
      </c>
      <c r="W68" s="91">
        <f t="shared" ref="W68" si="100">IF(C68="High",$K$2,IF(C68="Medium",$N$2,$Q$2))</f>
        <v>5</v>
      </c>
      <c r="X68" s="92"/>
      <c r="Y68" s="127"/>
    </row>
    <row r="69" spans="1:25" s="86" customFormat="1" ht="75" customHeight="1" x14ac:dyDescent="0.2">
      <c r="A69" s="125" t="s">
        <v>447</v>
      </c>
      <c r="B69" s="126" t="s">
        <v>274</v>
      </c>
      <c r="C69" s="88" t="s">
        <v>49</v>
      </c>
      <c r="D69" s="89"/>
      <c r="E69" s="88"/>
      <c r="F69" s="96" t="s">
        <v>277</v>
      </c>
      <c r="G69" s="31"/>
      <c r="H69" s="1" t="s">
        <v>47</v>
      </c>
      <c r="I69" s="1" t="s">
        <v>47</v>
      </c>
      <c r="J69" s="1" t="s">
        <v>47</v>
      </c>
      <c r="K69" s="91">
        <f t="shared" si="77"/>
        <v>0</v>
      </c>
      <c r="L69" s="91">
        <f t="shared" si="78"/>
        <v>0</v>
      </c>
      <c r="M69" s="91">
        <f t="shared" si="79"/>
        <v>0</v>
      </c>
      <c r="N69" s="91">
        <f t="shared" si="80"/>
        <v>0</v>
      </c>
      <c r="O69" s="91">
        <f t="shared" si="81"/>
        <v>0</v>
      </c>
      <c r="P69" s="91">
        <f t="shared" si="82"/>
        <v>0</v>
      </c>
      <c r="Q69" s="91">
        <f t="shared" si="83"/>
        <v>0</v>
      </c>
      <c r="R69" s="91">
        <f t="shared" si="84"/>
        <v>0</v>
      </c>
      <c r="S69" s="91">
        <f t="shared" si="85"/>
        <v>0</v>
      </c>
      <c r="T69" s="91">
        <f t="shared" si="86"/>
        <v>0</v>
      </c>
      <c r="U69" s="91">
        <f t="shared" si="74"/>
        <v>0</v>
      </c>
      <c r="V69" s="91">
        <f t="shared" si="87"/>
        <v>0</v>
      </c>
      <c r="W69" s="91">
        <f t="shared" si="88"/>
        <v>5</v>
      </c>
      <c r="X69" s="92"/>
      <c r="Y69" s="127"/>
    </row>
    <row r="70" spans="1:25" s="86" customFormat="1" ht="75" customHeight="1" x14ac:dyDescent="0.2">
      <c r="A70" s="125" t="s">
        <v>448</v>
      </c>
      <c r="B70" s="126" t="s">
        <v>274</v>
      </c>
      <c r="C70" s="88" t="s">
        <v>49</v>
      </c>
      <c r="D70" s="89"/>
      <c r="E70" s="88"/>
      <c r="F70" s="96" t="s">
        <v>371</v>
      </c>
      <c r="G70" s="31"/>
      <c r="H70" s="1" t="s">
        <v>47</v>
      </c>
      <c r="I70" s="1" t="s">
        <v>47</v>
      </c>
      <c r="J70" s="1" t="s">
        <v>47</v>
      </c>
      <c r="K70" s="91">
        <f t="shared" si="26"/>
        <v>0</v>
      </c>
      <c r="L70" s="91">
        <f t="shared" si="27"/>
        <v>0</v>
      </c>
      <c r="M70" s="91">
        <f t="shared" si="28"/>
        <v>0</v>
      </c>
      <c r="N70" s="91">
        <f t="shared" si="29"/>
        <v>0</v>
      </c>
      <c r="O70" s="91">
        <f t="shared" si="30"/>
        <v>0</v>
      </c>
      <c r="P70" s="91">
        <f t="shared" si="31"/>
        <v>0</v>
      </c>
      <c r="Q70" s="91">
        <f t="shared" si="32"/>
        <v>0</v>
      </c>
      <c r="R70" s="91">
        <f t="shared" si="33"/>
        <v>0</v>
      </c>
      <c r="S70" s="91">
        <f t="shared" si="34"/>
        <v>0</v>
      </c>
      <c r="T70" s="91">
        <f t="shared" si="35"/>
        <v>0</v>
      </c>
      <c r="U70" s="91">
        <f t="shared" si="36"/>
        <v>0</v>
      </c>
      <c r="V70" s="91">
        <f t="shared" si="37"/>
        <v>0</v>
      </c>
      <c r="W70" s="91">
        <f t="shared" si="38"/>
        <v>5</v>
      </c>
      <c r="X70" s="92"/>
      <c r="Y70" s="129"/>
    </row>
    <row r="71" spans="1:25" s="86" customFormat="1" ht="75" customHeight="1" x14ac:dyDescent="0.2">
      <c r="A71" s="125" t="s">
        <v>290</v>
      </c>
      <c r="B71" s="126" t="s">
        <v>274</v>
      </c>
      <c r="C71" s="88" t="s">
        <v>49</v>
      </c>
      <c r="D71" s="89"/>
      <c r="E71" s="88"/>
      <c r="F71" s="96" t="s">
        <v>372</v>
      </c>
      <c r="G71" s="31"/>
      <c r="H71" s="1" t="s">
        <v>47</v>
      </c>
      <c r="I71" s="1" t="s">
        <v>47</v>
      </c>
      <c r="J71" s="1" t="s">
        <v>47</v>
      </c>
      <c r="K71" s="91">
        <f t="shared" ref="K71" si="101">COUNTIFS(C71:C71,"=High",H71:H71,"=YES-Fully meets")</f>
        <v>0</v>
      </c>
      <c r="L71" s="91">
        <f t="shared" ref="L71" si="102">COUNTIFS(C71:C71,"=High",H71:H71,"=YES-Partially meets")</f>
        <v>0</v>
      </c>
      <c r="M71" s="91">
        <f t="shared" ref="M71" si="103">COUNTIFS(C71:C71,"=High",H71:H71,"=NO-Does not meet")</f>
        <v>0</v>
      </c>
      <c r="N71" s="91">
        <f t="shared" ref="N71" si="104">COUNTIFS(C71:C71,"=Medium",H71:H71,"=YES-Fully meets")</f>
        <v>0</v>
      </c>
      <c r="O71" s="91">
        <f t="shared" ref="O71" si="105">COUNTIFS(C71:C71,"=Medium",H71:H71,"=YES-Partially meets")</f>
        <v>0</v>
      </c>
      <c r="P71" s="91">
        <f t="shared" ref="P71" si="106">COUNTIFS(C71:C71,"=Medium",H71:H71,"=NO-Does not meet")</f>
        <v>0</v>
      </c>
      <c r="Q71" s="91">
        <f t="shared" ref="Q71" si="107">COUNTIFS(C71:C71,"=Low",H71:H71,"=YES-Fully meets")</f>
        <v>0</v>
      </c>
      <c r="R71" s="91">
        <f t="shared" ref="R71" si="108">COUNTIFS(C71:C71,"=Low",H71:H71,"=YES-Partially meets")</f>
        <v>0</v>
      </c>
      <c r="S71" s="91">
        <f t="shared" ref="S71" si="109">COUNTIFS(C71:C71,"=Low",H71:H71,"=NO-Does not meet")</f>
        <v>0</v>
      </c>
      <c r="T71" s="91">
        <f t="shared" ref="T71" si="110">+(K71*$K$2)+(L71*$L$2)+(M71*$M$2)+(N71*$N$2)+(O71*$O$2)+(P71*$P$2)+(Q71*$Q$2)+(R71*$R$2)+(S71*$S$2)</f>
        <v>0</v>
      </c>
      <c r="U71" s="91">
        <f t="shared" si="36"/>
        <v>0</v>
      </c>
      <c r="V71" s="91">
        <f t="shared" ref="V71" si="111">+T71*U71</f>
        <v>0</v>
      </c>
      <c r="W71" s="91">
        <f t="shared" ref="W71" si="112">IF(C71="High",$K$2,IF(C71="Medium",$N$2,$Q$2))</f>
        <v>5</v>
      </c>
      <c r="X71" s="92"/>
      <c r="Y71" s="129"/>
    </row>
    <row r="72" spans="1:25" s="86" customFormat="1" ht="75" customHeight="1" x14ac:dyDescent="0.2">
      <c r="A72" s="125" t="s">
        <v>291</v>
      </c>
      <c r="B72" s="126" t="s">
        <v>274</v>
      </c>
      <c r="C72" s="88" t="s">
        <v>49</v>
      </c>
      <c r="D72" s="89"/>
      <c r="E72" s="88"/>
      <c r="F72" s="96" t="s">
        <v>373</v>
      </c>
      <c r="G72" s="31"/>
      <c r="H72" s="1" t="s">
        <v>47</v>
      </c>
      <c r="I72" s="1" t="s">
        <v>47</v>
      </c>
      <c r="J72" s="1" t="s">
        <v>47</v>
      </c>
      <c r="K72" s="91">
        <f t="shared" ref="K72" si="113">COUNTIFS(C72:C72,"=High",H72:H72,"=YES-Fully meets")</f>
        <v>0</v>
      </c>
      <c r="L72" s="91">
        <f t="shared" ref="L72" si="114">COUNTIFS(C72:C72,"=High",H72:H72,"=YES-Partially meets")</f>
        <v>0</v>
      </c>
      <c r="M72" s="91">
        <f t="shared" ref="M72" si="115">COUNTIFS(C72:C72,"=High",H72:H72,"=NO-Does not meet")</f>
        <v>0</v>
      </c>
      <c r="N72" s="91">
        <f t="shared" ref="N72" si="116">COUNTIFS(C72:C72,"=Medium",H72:H72,"=YES-Fully meets")</f>
        <v>0</v>
      </c>
      <c r="O72" s="91">
        <f t="shared" ref="O72" si="117">COUNTIFS(C72:C72,"=Medium",H72:H72,"=YES-Partially meets")</f>
        <v>0</v>
      </c>
      <c r="P72" s="91">
        <f t="shared" ref="P72" si="118">COUNTIFS(C72:C72,"=Medium",H72:H72,"=NO-Does not meet")</f>
        <v>0</v>
      </c>
      <c r="Q72" s="91">
        <f t="shared" ref="Q72" si="119">COUNTIFS(C72:C72,"=Low",H72:H72,"=YES-Fully meets")</f>
        <v>0</v>
      </c>
      <c r="R72" s="91">
        <f t="shared" ref="R72" si="120">COUNTIFS(C72:C72,"=Low",H72:H72,"=YES-Partially meets")</f>
        <v>0</v>
      </c>
      <c r="S72" s="91">
        <f t="shared" ref="S72" si="121">COUNTIFS(C72:C72,"=Low",H72:H72,"=NO-Does not meet")</f>
        <v>0</v>
      </c>
      <c r="T72" s="91">
        <f t="shared" ref="T72" si="122">+(K72*$K$2)+(L72*$L$2)+(M72*$M$2)+(N72*$N$2)+(O72*$O$2)+(P72*$P$2)+(Q72*$Q$2)+(R72*$R$2)+(S72*$S$2)</f>
        <v>0</v>
      </c>
      <c r="U72" s="91">
        <f t="shared" si="36"/>
        <v>0</v>
      </c>
      <c r="V72" s="91">
        <f t="shared" ref="V72" si="123">+T72*U72</f>
        <v>0</v>
      </c>
      <c r="W72" s="91">
        <f t="shared" ref="W72" si="124">IF(C72="High",$K$2,IF(C72="Medium",$N$2,$Q$2))</f>
        <v>5</v>
      </c>
      <c r="X72" s="92"/>
      <c r="Y72" s="129"/>
    </row>
    <row r="73" spans="1:25" s="86" customFormat="1" ht="75" customHeight="1" x14ac:dyDescent="0.2">
      <c r="A73" s="125" t="s">
        <v>292</v>
      </c>
      <c r="B73" s="126" t="s">
        <v>274</v>
      </c>
      <c r="C73" s="88" t="s">
        <v>49</v>
      </c>
      <c r="D73" s="89">
        <v>1.1000000000000001</v>
      </c>
      <c r="E73" s="88" t="s">
        <v>214</v>
      </c>
      <c r="F73" s="96" t="s">
        <v>389</v>
      </c>
      <c r="G73" s="31"/>
      <c r="H73" s="1" t="s">
        <v>47</v>
      </c>
      <c r="I73" s="1" t="s">
        <v>47</v>
      </c>
      <c r="J73" s="1" t="s">
        <v>47</v>
      </c>
      <c r="K73" s="91">
        <f t="shared" ref="K73:K94" si="125">COUNTIFS(C73:C73,"=High",H73:H73,"=YES-Fully meets")</f>
        <v>0</v>
      </c>
      <c r="L73" s="91">
        <f t="shared" ref="L73:L94" si="126">COUNTIFS(C73:C73,"=High",H73:H73,"=YES-Partially meets")</f>
        <v>0</v>
      </c>
      <c r="M73" s="91">
        <f t="shared" ref="M73:M94" si="127">COUNTIFS(C73:C73,"=High",H73:H73,"=NO-Does not meet")</f>
        <v>0</v>
      </c>
      <c r="N73" s="91">
        <f t="shared" ref="N73:N94" si="128">COUNTIFS(C73:C73,"=Medium",H73:H73,"=YES-Fully meets")</f>
        <v>0</v>
      </c>
      <c r="O73" s="91">
        <f t="shared" ref="O73:O94" si="129">COUNTIFS(C73:C73,"=Medium",H73:H73,"=YES-Partially meets")</f>
        <v>0</v>
      </c>
      <c r="P73" s="91">
        <f t="shared" ref="P73:P94" si="130">COUNTIFS(C73:C73,"=Medium",H73:H73,"=NO-Does not meet")</f>
        <v>0</v>
      </c>
      <c r="Q73" s="91">
        <f t="shared" ref="Q73:Q94" si="131">COUNTIFS(C73:C73,"=Low",H73:H73,"=YES-Fully meets")</f>
        <v>0</v>
      </c>
      <c r="R73" s="91">
        <f t="shared" ref="R73:R94" si="132">COUNTIFS(C73:C73,"=Low",H73:H73,"=YES-Partially meets")</f>
        <v>0</v>
      </c>
      <c r="S73" s="91">
        <f t="shared" ref="S73:S94" si="133">COUNTIFS(C73:C73,"=Low",H73:H73,"=NO-Does not meet")</f>
        <v>0</v>
      </c>
      <c r="T73" s="91">
        <f t="shared" ref="T73:T94" si="134">+(K73*$K$2)+(L73*$L$2)+(M73*$M$2)+(N73*$N$2)+(O73*$O$2)+(P73*$P$2)+(Q73*$Q$2)+(R73*$R$2)+(S73*$S$2)</f>
        <v>0</v>
      </c>
      <c r="U73" s="91">
        <f t="shared" ref="U73:U94" si="135">IF($I73="Production",1,IF($I73="Development",0.25,0))</f>
        <v>0</v>
      </c>
      <c r="V73" s="91">
        <f t="shared" ref="V73:V94" si="136">+T73*U73</f>
        <v>0</v>
      </c>
      <c r="W73" s="91">
        <f t="shared" ref="W73:W89" si="137">IF(C73="High",$K$2,IF(C73="Medium",$N$2,$Q$2))</f>
        <v>5</v>
      </c>
      <c r="X73" s="92"/>
      <c r="Y73" s="129"/>
    </row>
    <row r="74" spans="1:25" s="86" customFormat="1" ht="75" customHeight="1" x14ac:dyDescent="0.2">
      <c r="A74" s="125" t="s">
        <v>293</v>
      </c>
      <c r="B74" s="126" t="s">
        <v>274</v>
      </c>
      <c r="C74" s="88" t="s">
        <v>49</v>
      </c>
      <c r="D74" s="89"/>
      <c r="E74" s="88"/>
      <c r="F74" s="96" t="s">
        <v>388</v>
      </c>
      <c r="G74" s="31"/>
      <c r="H74" s="1" t="s">
        <v>47</v>
      </c>
      <c r="I74" s="1" t="s">
        <v>47</v>
      </c>
      <c r="J74" s="1" t="s">
        <v>47</v>
      </c>
      <c r="K74" s="91">
        <f t="shared" si="125"/>
        <v>0</v>
      </c>
      <c r="L74" s="91">
        <f t="shared" si="126"/>
        <v>0</v>
      </c>
      <c r="M74" s="91">
        <f t="shared" si="127"/>
        <v>0</v>
      </c>
      <c r="N74" s="91">
        <f t="shared" si="128"/>
        <v>0</v>
      </c>
      <c r="O74" s="91">
        <f t="shared" si="129"/>
        <v>0</v>
      </c>
      <c r="P74" s="91">
        <f t="shared" si="130"/>
        <v>0</v>
      </c>
      <c r="Q74" s="91">
        <f t="shared" si="131"/>
        <v>0</v>
      </c>
      <c r="R74" s="91">
        <f t="shared" si="132"/>
        <v>0</v>
      </c>
      <c r="S74" s="91">
        <f t="shared" si="133"/>
        <v>0</v>
      </c>
      <c r="T74" s="91">
        <f t="shared" si="134"/>
        <v>0</v>
      </c>
      <c r="U74" s="91">
        <f t="shared" si="135"/>
        <v>0</v>
      </c>
      <c r="V74" s="91">
        <f t="shared" si="136"/>
        <v>0</v>
      </c>
      <c r="W74" s="91">
        <f t="shared" si="137"/>
        <v>5</v>
      </c>
      <c r="X74" s="92"/>
      <c r="Y74" s="129"/>
    </row>
    <row r="75" spans="1:25" s="86" customFormat="1" ht="75" customHeight="1" x14ac:dyDescent="0.2">
      <c r="A75" s="125" t="s">
        <v>449</v>
      </c>
      <c r="B75" s="126" t="s">
        <v>274</v>
      </c>
      <c r="C75" s="88" t="s">
        <v>49</v>
      </c>
      <c r="D75" s="89"/>
      <c r="E75" s="88"/>
      <c r="F75" s="96" t="s">
        <v>390</v>
      </c>
      <c r="G75" s="31"/>
      <c r="H75" s="1" t="s">
        <v>47</v>
      </c>
      <c r="I75" s="1" t="s">
        <v>47</v>
      </c>
      <c r="J75" s="1" t="s">
        <v>47</v>
      </c>
      <c r="K75" s="91">
        <f t="shared" ref="K75:K76" si="138">COUNTIFS(C75:C75,"=High",H75:H75,"=YES-Fully meets")</f>
        <v>0</v>
      </c>
      <c r="L75" s="91">
        <f t="shared" ref="L75:L76" si="139">COUNTIFS(C75:C75,"=High",H75:H75,"=YES-Partially meets")</f>
        <v>0</v>
      </c>
      <c r="M75" s="91">
        <f t="shared" ref="M75:M76" si="140">COUNTIFS(C75:C75,"=High",H75:H75,"=NO-Does not meet")</f>
        <v>0</v>
      </c>
      <c r="N75" s="91">
        <f t="shared" ref="N75:N76" si="141">COUNTIFS(C75:C75,"=Medium",H75:H75,"=YES-Fully meets")</f>
        <v>0</v>
      </c>
      <c r="O75" s="91">
        <f t="shared" ref="O75:O76" si="142">COUNTIFS(C75:C75,"=Medium",H75:H75,"=YES-Partially meets")</f>
        <v>0</v>
      </c>
      <c r="P75" s="91">
        <f t="shared" ref="P75:P76" si="143">COUNTIFS(C75:C75,"=Medium",H75:H75,"=NO-Does not meet")</f>
        <v>0</v>
      </c>
      <c r="Q75" s="91">
        <f t="shared" ref="Q75:Q76" si="144">COUNTIFS(C75:C75,"=Low",H75:H75,"=YES-Fully meets")</f>
        <v>0</v>
      </c>
      <c r="R75" s="91">
        <f t="shared" ref="R75:R76" si="145">COUNTIFS(C75:C75,"=Low",H75:H75,"=YES-Partially meets")</f>
        <v>0</v>
      </c>
      <c r="S75" s="91">
        <f t="shared" ref="S75:S76" si="146">COUNTIFS(C75:C75,"=Low",H75:H75,"=NO-Does not meet")</f>
        <v>0</v>
      </c>
      <c r="T75" s="91">
        <f t="shared" ref="T75:T76" si="147">+(K75*$K$2)+(L75*$L$2)+(M75*$M$2)+(N75*$N$2)+(O75*$O$2)+(P75*$P$2)+(Q75*$Q$2)+(R75*$R$2)+(S75*$S$2)</f>
        <v>0</v>
      </c>
      <c r="U75" s="91">
        <f t="shared" si="135"/>
        <v>0</v>
      </c>
      <c r="V75" s="91">
        <f t="shared" ref="V75:V76" si="148">+T75*U75</f>
        <v>0</v>
      </c>
      <c r="W75" s="91">
        <f t="shared" ref="W75:W76" si="149">IF(C75="High",$K$2,IF(C75="Medium",$N$2,$Q$2))</f>
        <v>5</v>
      </c>
      <c r="X75" s="92"/>
      <c r="Y75" s="129"/>
    </row>
    <row r="76" spans="1:25" s="86" customFormat="1" ht="75" customHeight="1" x14ac:dyDescent="0.2">
      <c r="A76" s="125" t="s">
        <v>294</v>
      </c>
      <c r="B76" s="126" t="s">
        <v>274</v>
      </c>
      <c r="C76" s="88" t="s">
        <v>49</v>
      </c>
      <c r="D76" s="89"/>
      <c r="E76" s="88"/>
      <c r="F76" s="96" t="s">
        <v>500</v>
      </c>
      <c r="G76" s="31"/>
      <c r="H76" s="1" t="s">
        <v>47</v>
      </c>
      <c r="I76" s="1" t="s">
        <v>47</v>
      </c>
      <c r="J76" s="1" t="s">
        <v>47</v>
      </c>
      <c r="K76" s="91">
        <f t="shared" si="138"/>
        <v>0</v>
      </c>
      <c r="L76" s="91">
        <f t="shared" si="139"/>
        <v>0</v>
      </c>
      <c r="M76" s="91">
        <f t="shared" si="140"/>
        <v>0</v>
      </c>
      <c r="N76" s="91">
        <f t="shared" si="141"/>
        <v>0</v>
      </c>
      <c r="O76" s="91">
        <f t="shared" si="142"/>
        <v>0</v>
      </c>
      <c r="P76" s="91">
        <f t="shared" si="143"/>
        <v>0</v>
      </c>
      <c r="Q76" s="91">
        <f t="shared" si="144"/>
        <v>0</v>
      </c>
      <c r="R76" s="91">
        <f t="shared" si="145"/>
        <v>0</v>
      </c>
      <c r="S76" s="91">
        <f t="shared" si="146"/>
        <v>0</v>
      </c>
      <c r="T76" s="91">
        <f t="shared" si="147"/>
        <v>0</v>
      </c>
      <c r="U76" s="91">
        <f t="shared" si="135"/>
        <v>0</v>
      </c>
      <c r="V76" s="91">
        <f t="shared" si="148"/>
        <v>0</v>
      </c>
      <c r="W76" s="91">
        <f t="shared" si="149"/>
        <v>5</v>
      </c>
      <c r="X76" s="92"/>
      <c r="Y76" s="129"/>
    </row>
    <row r="77" spans="1:25" s="86" customFormat="1" ht="75" customHeight="1" x14ac:dyDescent="0.2">
      <c r="A77" s="125" t="s">
        <v>295</v>
      </c>
      <c r="B77" s="126" t="s">
        <v>375</v>
      </c>
      <c r="C77" s="88" t="s">
        <v>49</v>
      </c>
      <c r="D77" s="89"/>
      <c r="E77" s="88"/>
      <c r="F77" s="96" t="s">
        <v>391</v>
      </c>
      <c r="G77" s="31"/>
      <c r="H77" s="1" t="s">
        <v>47</v>
      </c>
      <c r="I77" s="1" t="s">
        <v>47</v>
      </c>
      <c r="J77" s="1" t="s">
        <v>47</v>
      </c>
      <c r="K77" s="91">
        <f t="shared" si="125"/>
        <v>0</v>
      </c>
      <c r="L77" s="91">
        <f t="shared" si="126"/>
        <v>0</v>
      </c>
      <c r="M77" s="91">
        <f t="shared" si="127"/>
        <v>0</v>
      </c>
      <c r="N77" s="91">
        <f t="shared" si="128"/>
        <v>0</v>
      </c>
      <c r="O77" s="91">
        <f t="shared" si="129"/>
        <v>0</v>
      </c>
      <c r="P77" s="91">
        <f t="shared" si="130"/>
        <v>0</v>
      </c>
      <c r="Q77" s="91">
        <f t="shared" si="131"/>
        <v>0</v>
      </c>
      <c r="R77" s="91">
        <f t="shared" si="132"/>
        <v>0</v>
      </c>
      <c r="S77" s="91">
        <f t="shared" si="133"/>
        <v>0</v>
      </c>
      <c r="T77" s="91">
        <f t="shared" si="134"/>
        <v>0</v>
      </c>
      <c r="U77" s="91">
        <f t="shared" si="135"/>
        <v>0</v>
      </c>
      <c r="V77" s="91">
        <f t="shared" si="136"/>
        <v>0</v>
      </c>
      <c r="W77" s="91">
        <f t="shared" si="137"/>
        <v>5</v>
      </c>
      <c r="X77" s="92"/>
      <c r="Y77" s="129"/>
    </row>
    <row r="78" spans="1:25" s="86" customFormat="1" ht="75" customHeight="1" x14ac:dyDescent="0.2">
      <c r="A78" s="125" t="s">
        <v>296</v>
      </c>
      <c r="B78" s="126" t="s">
        <v>274</v>
      </c>
      <c r="C78" s="88" t="s">
        <v>49</v>
      </c>
      <c r="D78" s="89"/>
      <c r="E78" s="88"/>
      <c r="F78" s="96" t="s">
        <v>501</v>
      </c>
      <c r="G78" s="31"/>
      <c r="H78" s="1" t="s">
        <v>47</v>
      </c>
      <c r="I78" s="1" t="s">
        <v>47</v>
      </c>
      <c r="J78" s="1" t="s">
        <v>47</v>
      </c>
      <c r="K78" s="91">
        <f t="shared" ref="K78:K80" si="150">COUNTIFS(C78:C78,"=High",H78:H78,"=YES-Fully meets")</f>
        <v>0</v>
      </c>
      <c r="L78" s="91">
        <f t="shared" ref="L78:L80" si="151">COUNTIFS(C78:C78,"=High",H78:H78,"=YES-Partially meets")</f>
        <v>0</v>
      </c>
      <c r="M78" s="91">
        <f t="shared" ref="M78:M80" si="152">COUNTIFS(C78:C78,"=High",H78:H78,"=NO-Does not meet")</f>
        <v>0</v>
      </c>
      <c r="N78" s="91">
        <f t="shared" ref="N78:N80" si="153">COUNTIFS(C78:C78,"=Medium",H78:H78,"=YES-Fully meets")</f>
        <v>0</v>
      </c>
      <c r="O78" s="91">
        <f t="shared" ref="O78:O80" si="154">COUNTIFS(C78:C78,"=Medium",H78:H78,"=YES-Partially meets")</f>
        <v>0</v>
      </c>
      <c r="P78" s="91">
        <f t="shared" ref="P78:P80" si="155">COUNTIFS(C78:C78,"=Medium",H78:H78,"=NO-Does not meet")</f>
        <v>0</v>
      </c>
      <c r="Q78" s="91">
        <f t="shared" ref="Q78:Q80" si="156">COUNTIFS(C78:C78,"=Low",H78:H78,"=YES-Fully meets")</f>
        <v>0</v>
      </c>
      <c r="R78" s="91">
        <f t="shared" ref="R78:R80" si="157">COUNTIFS(C78:C78,"=Low",H78:H78,"=YES-Partially meets")</f>
        <v>0</v>
      </c>
      <c r="S78" s="91">
        <f t="shared" ref="S78:S80" si="158">COUNTIFS(C78:C78,"=Low",H78:H78,"=NO-Does not meet")</f>
        <v>0</v>
      </c>
      <c r="T78" s="91">
        <f t="shared" ref="T78:T80" si="159">+(K78*$K$2)+(L78*$L$2)+(M78*$M$2)+(N78*$N$2)+(O78*$O$2)+(P78*$P$2)+(Q78*$Q$2)+(R78*$R$2)+(S78*$S$2)</f>
        <v>0</v>
      </c>
      <c r="U78" s="91">
        <f t="shared" si="135"/>
        <v>0</v>
      </c>
      <c r="V78" s="91">
        <f t="shared" ref="V78:V80" si="160">+T78*U78</f>
        <v>0</v>
      </c>
      <c r="W78" s="91">
        <f t="shared" ref="W78:W81" si="161">IF(C78="High",$K$2,IF(C78="Medium",$N$2,$Q$2))</f>
        <v>5</v>
      </c>
      <c r="X78" s="92"/>
      <c r="Y78" s="129"/>
    </row>
    <row r="79" spans="1:25" s="86" customFormat="1" ht="75" customHeight="1" x14ac:dyDescent="0.2">
      <c r="A79" s="125" t="s">
        <v>297</v>
      </c>
      <c r="B79" s="126" t="s">
        <v>274</v>
      </c>
      <c r="C79" s="88" t="s">
        <v>49</v>
      </c>
      <c r="D79" s="89"/>
      <c r="E79" s="88"/>
      <c r="F79" s="133" t="s">
        <v>278</v>
      </c>
      <c r="G79" s="31"/>
      <c r="H79" s="1" t="s">
        <v>47</v>
      </c>
      <c r="I79" s="1" t="s">
        <v>47</v>
      </c>
      <c r="J79" s="1" t="s">
        <v>47</v>
      </c>
      <c r="K79" s="91">
        <f t="shared" si="150"/>
        <v>0</v>
      </c>
      <c r="L79" s="91">
        <f t="shared" si="151"/>
        <v>0</v>
      </c>
      <c r="M79" s="91">
        <f t="shared" si="152"/>
        <v>0</v>
      </c>
      <c r="N79" s="91">
        <f t="shared" si="153"/>
        <v>0</v>
      </c>
      <c r="O79" s="91">
        <f t="shared" si="154"/>
        <v>0</v>
      </c>
      <c r="P79" s="91">
        <f t="shared" si="155"/>
        <v>0</v>
      </c>
      <c r="Q79" s="91">
        <f t="shared" si="156"/>
        <v>0</v>
      </c>
      <c r="R79" s="91">
        <f t="shared" si="157"/>
        <v>0</v>
      </c>
      <c r="S79" s="91">
        <f t="shared" si="158"/>
        <v>0</v>
      </c>
      <c r="T79" s="91">
        <f t="shared" si="159"/>
        <v>0</v>
      </c>
      <c r="U79" s="91">
        <f t="shared" si="135"/>
        <v>0</v>
      </c>
      <c r="V79" s="91">
        <f t="shared" si="160"/>
        <v>0</v>
      </c>
      <c r="W79" s="91">
        <f t="shared" si="161"/>
        <v>5</v>
      </c>
      <c r="X79" s="92"/>
      <c r="Y79" s="129"/>
    </row>
    <row r="80" spans="1:25" s="86" customFormat="1" ht="75" customHeight="1" x14ac:dyDescent="0.2">
      <c r="A80" s="125" t="s">
        <v>450</v>
      </c>
      <c r="B80" s="126" t="s">
        <v>274</v>
      </c>
      <c r="C80" s="88" t="s">
        <v>43</v>
      </c>
      <c r="D80" s="89"/>
      <c r="E80" s="88"/>
      <c r="F80" s="96" t="s">
        <v>279</v>
      </c>
      <c r="G80" s="31"/>
      <c r="H80" s="1" t="s">
        <v>47</v>
      </c>
      <c r="I80" s="1" t="s">
        <v>47</v>
      </c>
      <c r="J80" s="1" t="s">
        <v>47</v>
      </c>
      <c r="K80" s="91">
        <f t="shared" si="150"/>
        <v>0</v>
      </c>
      <c r="L80" s="91">
        <f t="shared" si="151"/>
        <v>0</v>
      </c>
      <c r="M80" s="91">
        <f t="shared" si="152"/>
        <v>0</v>
      </c>
      <c r="N80" s="91">
        <f t="shared" si="153"/>
        <v>0</v>
      </c>
      <c r="O80" s="91">
        <f t="shared" si="154"/>
        <v>0</v>
      </c>
      <c r="P80" s="91">
        <f t="shared" si="155"/>
        <v>0</v>
      </c>
      <c r="Q80" s="91">
        <f t="shared" si="156"/>
        <v>0</v>
      </c>
      <c r="R80" s="91">
        <f t="shared" si="157"/>
        <v>0</v>
      </c>
      <c r="S80" s="91">
        <f t="shared" si="158"/>
        <v>0</v>
      </c>
      <c r="T80" s="91">
        <f t="shared" si="159"/>
        <v>0</v>
      </c>
      <c r="U80" s="91">
        <f t="shared" si="135"/>
        <v>0</v>
      </c>
      <c r="V80" s="91">
        <f t="shared" si="160"/>
        <v>0</v>
      </c>
      <c r="W80" s="91">
        <f t="shared" si="161"/>
        <v>3</v>
      </c>
      <c r="X80" s="92"/>
      <c r="Y80" s="129"/>
    </row>
    <row r="81" spans="1:25" s="86" customFormat="1" ht="75" customHeight="1" x14ac:dyDescent="0.2">
      <c r="A81" s="125" t="s">
        <v>298</v>
      </c>
      <c r="B81" s="126" t="s">
        <v>274</v>
      </c>
      <c r="C81" s="88" t="s">
        <v>43</v>
      </c>
      <c r="D81" s="89"/>
      <c r="E81" s="88"/>
      <c r="F81" s="96" t="s">
        <v>502</v>
      </c>
      <c r="G81" s="31"/>
      <c r="H81" s="1" t="s">
        <v>47</v>
      </c>
      <c r="I81" s="1" t="s">
        <v>47</v>
      </c>
      <c r="J81" s="1" t="s">
        <v>47</v>
      </c>
      <c r="K81" s="91"/>
      <c r="L81" s="91"/>
      <c r="M81" s="91"/>
      <c r="N81" s="91"/>
      <c r="O81" s="91"/>
      <c r="P81" s="91"/>
      <c r="Q81" s="91"/>
      <c r="R81" s="91"/>
      <c r="S81" s="91"/>
      <c r="T81" s="91"/>
      <c r="U81" s="91"/>
      <c r="V81" s="91"/>
      <c r="W81" s="91">
        <f t="shared" si="161"/>
        <v>3</v>
      </c>
      <c r="X81" s="92"/>
      <c r="Y81" s="134"/>
    </row>
    <row r="82" spans="1:25" s="86" customFormat="1" ht="75" customHeight="1" x14ac:dyDescent="0.2">
      <c r="A82" s="125" t="s">
        <v>451</v>
      </c>
      <c r="B82" s="126" t="s">
        <v>274</v>
      </c>
      <c r="C82" s="88" t="s">
        <v>43</v>
      </c>
      <c r="D82" s="89"/>
      <c r="E82" s="88"/>
      <c r="F82" s="96" t="s">
        <v>217</v>
      </c>
      <c r="G82" s="31"/>
      <c r="H82" s="1" t="s">
        <v>47</v>
      </c>
      <c r="I82" s="1" t="s">
        <v>47</v>
      </c>
      <c r="J82" s="1" t="s">
        <v>47</v>
      </c>
      <c r="K82" s="91">
        <f t="shared" si="125"/>
        <v>0</v>
      </c>
      <c r="L82" s="91">
        <f t="shared" si="126"/>
        <v>0</v>
      </c>
      <c r="M82" s="91">
        <f t="shared" si="127"/>
        <v>0</v>
      </c>
      <c r="N82" s="91">
        <f t="shared" si="128"/>
        <v>0</v>
      </c>
      <c r="O82" s="91">
        <f t="shared" si="129"/>
        <v>0</v>
      </c>
      <c r="P82" s="91">
        <f t="shared" si="130"/>
        <v>0</v>
      </c>
      <c r="Q82" s="91">
        <f t="shared" si="131"/>
        <v>0</v>
      </c>
      <c r="R82" s="91">
        <f t="shared" si="132"/>
        <v>0</v>
      </c>
      <c r="S82" s="91">
        <f t="shared" si="133"/>
        <v>0</v>
      </c>
      <c r="T82" s="91">
        <f t="shared" si="134"/>
        <v>0</v>
      </c>
      <c r="U82" s="91">
        <f t="shared" si="135"/>
        <v>0</v>
      </c>
      <c r="V82" s="91">
        <f t="shared" si="136"/>
        <v>0</v>
      </c>
      <c r="W82" s="91">
        <f t="shared" si="137"/>
        <v>3</v>
      </c>
      <c r="X82" s="92"/>
      <c r="Y82" s="129"/>
    </row>
    <row r="83" spans="1:25" s="86" customFormat="1" ht="75" customHeight="1" x14ac:dyDescent="0.2">
      <c r="A83" s="125" t="s">
        <v>452</v>
      </c>
      <c r="B83" s="126" t="s">
        <v>274</v>
      </c>
      <c r="C83" s="88" t="s">
        <v>43</v>
      </c>
      <c r="D83" s="89"/>
      <c r="E83" s="88"/>
      <c r="F83" s="96" t="s">
        <v>280</v>
      </c>
      <c r="G83" s="31"/>
      <c r="H83" s="1" t="s">
        <v>47</v>
      </c>
      <c r="I83" s="1" t="s">
        <v>47</v>
      </c>
      <c r="J83" s="1" t="s">
        <v>47</v>
      </c>
      <c r="K83" s="91">
        <f t="shared" si="125"/>
        <v>0</v>
      </c>
      <c r="L83" s="91">
        <f t="shared" si="126"/>
        <v>0</v>
      </c>
      <c r="M83" s="91">
        <f t="shared" si="127"/>
        <v>0</v>
      </c>
      <c r="N83" s="91">
        <f t="shared" si="128"/>
        <v>0</v>
      </c>
      <c r="O83" s="91">
        <f t="shared" si="129"/>
        <v>0</v>
      </c>
      <c r="P83" s="91">
        <f t="shared" si="130"/>
        <v>0</v>
      </c>
      <c r="Q83" s="91">
        <f t="shared" si="131"/>
        <v>0</v>
      </c>
      <c r="R83" s="91">
        <f t="shared" si="132"/>
        <v>0</v>
      </c>
      <c r="S83" s="91">
        <f t="shared" si="133"/>
        <v>0</v>
      </c>
      <c r="T83" s="91">
        <f t="shared" si="134"/>
        <v>0</v>
      </c>
      <c r="U83" s="91">
        <f t="shared" si="135"/>
        <v>0</v>
      </c>
      <c r="V83" s="91">
        <f t="shared" si="136"/>
        <v>0</v>
      </c>
      <c r="W83" s="91">
        <f t="shared" si="137"/>
        <v>3</v>
      </c>
      <c r="X83" s="92"/>
      <c r="Y83" s="129"/>
    </row>
    <row r="84" spans="1:25" s="86" customFormat="1" ht="75" customHeight="1" x14ac:dyDescent="0.2">
      <c r="A84" s="125" t="s">
        <v>299</v>
      </c>
      <c r="B84" s="126" t="s">
        <v>218</v>
      </c>
      <c r="C84" s="88" t="s">
        <v>49</v>
      </c>
      <c r="D84" s="89"/>
      <c r="E84" s="88"/>
      <c r="F84" s="133" t="s">
        <v>219</v>
      </c>
      <c r="G84" s="31"/>
      <c r="H84" s="1" t="s">
        <v>47</v>
      </c>
      <c r="I84" s="1" t="s">
        <v>47</v>
      </c>
      <c r="J84" s="1" t="s">
        <v>47</v>
      </c>
      <c r="K84" s="91">
        <f t="shared" ref="K84" si="162">COUNTIFS(C84:C84,"=High",H84:H84,"=YES-Fully meets")</f>
        <v>0</v>
      </c>
      <c r="L84" s="91">
        <f t="shared" ref="L84" si="163">COUNTIFS(C84:C84,"=High",H84:H84,"=YES-Partially meets")</f>
        <v>0</v>
      </c>
      <c r="M84" s="91">
        <f t="shared" ref="M84" si="164">COUNTIFS(C84:C84,"=High",H84:H84,"=NO-Does not meet")</f>
        <v>0</v>
      </c>
      <c r="N84" s="91">
        <f t="shared" ref="N84" si="165">COUNTIFS(C84:C84,"=Medium",H84:H84,"=YES-Fully meets")</f>
        <v>0</v>
      </c>
      <c r="O84" s="91">
        <f t="shared" ref="O84" si="166">COUNTIFS(C84:C84,"=Medium",H84:H84,"=YES-Partially meets")</f>
        <v>0</v>
      </c>
      <c r="P84" s="91">
        <f t="shared" ref="P84" si="167">COUNTIFS(C84:C84,"=Medium",H84:H84,"=NO-Does not meet")</f>
        <v>0</v>
      </c>
      <c r="Q84" s="91">
        <f t="shared" ref="Q84" si="168">COUNTIFS(C84:C84,"=Low",H84:H84,"=YES-Fully meets")</f>
        <v>0</v>
      </c>
      <c r="R84" s="91">
        <f t="shared" ref="R84" si="169">COUNTIFS(C84:C84,"=Low",H84:H84,"=YES-Partially meets")</f>
        <v>0</v>
      </c>
      <c r="S84" s="91">
        <f t="shared" ref="S84" si="170">COUNTIFS(C84:C84,"=Low",H84:H84,"=NO-Does not meet")</f>
        <v>0</v>
      </c>
      <c r="T84" s="91">
        <f t="shared" ref="T84" si="171">+(K84*$K$2)+(L84*$L$2)+(M84*$M$2)+(N84*$N$2)+(O84*$O$2)+(P84*$P$2)+(Q84*$Q$2)+(R84*$R$2)+(S84*$S$2)</f>
        <v>0</v>
      </c>
      <c r="U84" s="91">
        <f t="shared" si="135"/>
        <v>0</v>
      </c>
      <c r="V84" s="91">
        <f t="shared" ref="V84" si="172">+T84*U84</f>
        <v>0</v>
      </c>
      <c r="W84" s="91">
        <f t="shared" ref="W84" si="173">IF(C84="High",$K$2,IF(C84="Medium",$N$2,$Q$2))</f>
        <v>5</v>
      </c>
      <c r="X84" s="92"/>
      <c r="Y84" s="129"/>
    </row>
    <row r="85" spans="1:25" s="86" customFormat="1" ht="75" customHeight="1" x14ac:dyDescent="0.2">
      <c r="A85" s="125" t="s">
        <v>204</v>
      </c>
      <c r="B85" s="126" t="s">
        <v>218</v>
      </c>
      <c r="C85" s="88" t="s">
        <v>49</v>
      </c>
      <c r="D85" s="89"/>
      <c r="E85" s="88"/>
      <c r="F85" s="133" t="s">
        <v>220</v>
      </c>
      <c r="G85" s="31"/>
      <c r="H85" s="1" t="s">
        <v>47</v>
      </c>
      <c r="I85" s="1" t="s">
        <v>47</v>
      </c>
      <c r="J85" s="1" t="s">
        <v>47</v>
      </c>
      <c r="K85" s="91">
        <f t="shared" si="125"/>
        <v>0</v>
      </c>
      <c r="L85" s="91">
        <f t="shared" si="126"/>
        <v>0</v>
      </c>
      <c r="M85" s="91">
        <f t="shared" si="127"/>
        <v>0</v>
      </c>
      <c r="N85" s="91">
        <f t="shared" si="128"/>
        <v>0</v>
      </c>
      <c r="O85" s="91">
        <f t="shared" si="129"/>
        <v>0</v>
      </c>
      <c r="P85" s="91">
        <f t="shared" si="130"/>
        <v>0</v>
      </c>
      <c r="Q85" s="91">
        <f t="shared" si="131"/>
        <v>0</v>
      </c>
      <c r="R85" s="91">
        <f t="shared" si="132"/>
        <v>0</v>
      </c>
      <c r="S85" s="91">
        <f t="shared" si="133"/>
        <v>0</v>
      </c>
      <c r="T85" s="91">
        <f t="shared" si="134"/>
        <v>0</v>
      </c>
      <c r="U85" s="91">
        <f t="shared" si="135"/>
        <v>0</v>
      </c>
      <c r="V85" s="91">
        <f t="shared" si="136"/>
        <v>0</v>
      </c>
      <c r="W85" s="91">
        <f t="shared" si="137"/>
        <v>5</v>
      </c>
      <c r="X85" s="92"/>
      <c r="Y85" s="129"/>
    </row>
    <row r="86" spans="1:25" s="86" customFormat="1" ht="75" customHeight="1" x14ac:dyDescent="0.2">
      <c r="A86" s="125" t="s">
        <v>205</v>
      </c>
      <c r="B86" s="126" t="s">
        <v>218</v>
      </c>
      <c r="C86" s="88" t="s">
        <v>43</v>
      </c>
      <c r="D86" s="89"/>
      <c r="E86" s="88"/>
      <c r="F86" s="133" t="s">
        <v>221</v>
      </c>
      <c r="G86" s="31"/>
      <c r="H86" s="1" t="s">
        <v>47</v>
      </c>
      <c r="I86" s="1" t="s">
        <v>47</v>
      </c>
      <c r="J86" s="1" t="s">
        <v>47</v>
      </c>
      <c r="K86" s="91">
        <f t="shared" si="125"/>
        <v>0</v>
      </c>
      <c r="L86" s="91">
        <f t="shared" si="126"/>
        <v>0</v>
      </c>
      <c r="M86" s="91">
        <f t="shared" si="127"/>
        <v>0</v>
      </c>
      <c r="N86" s="91">
        <f t="shared" si="128"/>
        <v>0</v>
      </c>
      <c r="O86" s="91">
        <f t="shared" si="129"/>
        <v>0</v>
      </c>
      <c r="P86" s="91">
        <f t="shared" si="130"/>
        <v>0</v>
      </c>
      <c r="Q86" s="91">
        <f t="shared" si="131"/>
        <v>0</v>
      </c>
      <c r="R86" s="91">
        <f t="shared" si="132"/>
        <v>0</v>
      </c>
      <c r="S86" s="91">
        <f t="shared" si="133"/>
        <v>0</v>
      </c>
      <c r="T86" s="91">
        <f t="shared" si="134"/>
        <v>0</v>
      </c>
      <c r="U86" s="91">
        <f t="shared" si="135"/>
        <v>0</v>
      </c>
      <c r="V86" s="91">
        <f t="shared" si="136"/>
        <v>0</v>
      </c>
      <c r="W86" s="91">
        <f t="shared" si="137"/>
        <v>3</v>
      </c>
      <c r="X86" s="92"/>
      <c r="Y86" s="129"/>
    </row>
    <row r="87" spans="1:25" s="86" customFormat="1" ht="75" customHeight="1" x14ac:dyDescent="0.2">
      <c r="A87" s="125" t="s">
        <v>206</v>
      </c>
      <c r="B87" s="126" t="s">
        <v>218</v>
      </c>
      <c r="C87" s="88" t="s">
        <v>113</v>
      </c>
      <c r="D87" s="89"/>
      <c r="E87" s="88"/>
      <c r="F87" s="133" t="s">
        <v>222</v>
      </c>
      <c r="G87" s="31"/>
      <c r="H87" s="1" t="s">
        <v>47</v>
      </c>
      <c r="I87" s="1" t="s">
        <v>47</v>
      </c>
      <c r="J87" s="1" t="s">
        <v>47</v>
      </c>
      <c r="K87" s="91">
        <f t="shared" si="125"/>
        <v>0</v>
      </c>
      <c r="L87" s="91">
        <f t="shared" si="126"/>
        <v>0</v>
      </c>
      <c r="M87" s="91">
        <f t="shared" si="127"/>
        <v>0</v>
      </c>
      <c r="N87" s="91">
        <f t="shared" si="128"/>
        <v>0</v>
      </c>
      <c r="O87" s="91">
        <f t="shared" si="129"/>
        <v>0</v>
      </c>
      <c r="P87" s="91">
        <f t="shared" si="130"/>
        <v>0</v>
      </c>
      <c r="Q87" s="91">
        <f t="shared" si="131"/>
        <v>0</v>
      </c>
      <c r="R87" s="91">
        <f t="shared" si="132"/>
        <v>0</v>
      </c>
      <c r="S87" s="91">
        <f t="shared" si="133"/>
        <v>0</v>
      </c>
      <c r="T87" s="91">
        <f t="shared" si="134"/>
        <v>0</v>
      </c>
      <c r="U87" s="91">
        <f t="shared" si="135"/>
        <v>0</v>
      </c>
      <c r="V87" s="91">
        <f t="shared" si="136"/>
        <v>0</v>
      </c>
      <c r="W87" s="91">
        <f t="shared" si="137"/>
        <v>1</v>
      </c>
      <c r="X87" s="92"/>
      <c r="Y87" s="129"/>
    </row>
    <row r="88" spans="1:25" s="86" customFormat="1" ht="75" customHeight="1" x14ac:dyDescent="0.2">
      <c r="A88" s="125" t="s">
        <v>207</v>
      </c>
      <c r="B88" s="126" t="s">
        <v>223</v>
      </c>
      <c r="C88" s="88" t="s">
        <v>49</v>
      </c>
      <c r="D88" s="89"/>
      <c r="E88" s="88"/>
      <c r="F88" s="133" t="s">
        <v>224</v>
      </c>
      <c r="G88" s="31"/>
      <c r="H88" s="1" t="s">
        <v>47</v>
      </c>
      <c r="I88" s="1" t="s">
        <v>47</v>
      </c>
      <c r="J88" s="1" t="s">
        <v>47</v>
      </c>
      <c r="K88" s="91">
        <f t="shared" ref="K88" si="174">COUNTIFS(C88:C88,"=High",H88:H88,"=YES-Fully meets")</f>
        <v>0</v>
      </c>
      <c r="L88" s="91">
        <f t="shared" ref="L88" si="175">COUNTIFS(C88:C88,"=High",H88:H88,"=YES-Partially meets")</f>
        <v>0</v>
      </c>
      <c r="M88" s="91">
        <f t="shared" ref="M88" si="176">COUNTIFS(C88:C88,"=High",H88:H88,"=NO-Does not meet")</f>
        <v>0</v>
      </c>
      <c r="N88" s="91">
        <f t="shared" ref="N88" si="177">COUNTIFS(C88:C88,"=Medium",H88:H88,"=YES-Fully meets")</f>
        <v>0</v>
      </c>
      <c r="O88" s="91">
        <f t="shared" ref="O88" si="178">COUNTIFS(C88:C88,"=Medium",H88:H88,"=YES-Partially meets")</f>
        <v>0</v>
      </c>
      <c r="P88" s="91">
        <f t="shared" ref="P88" si="179">COUNTIFS(C88:C88,"=Medium",H88:H88,"=NO-Does not meet")</f>
        <v>0</v>
      </c>
      <c r="Q88" s="91">
        <f t="shared" ref="Q88" si="180">COUNTIFS(C88:C88,"=Low",H88:H88,"=YES-Fully meets")</f>
        <v>0</v>
      </c>
      <c r="R88" s="91">
        <f t="shared" ref="R88" si="181">COUNTIFS(C88:C88,"=Low",H88:H88,"=YES-Partially meets")</f>
        <v>0</v>
      </c>
      <c r="S88" s="91">
        <f t="shared" ref="S88" si="182">COUNTIFS(C88:C88,"=Low",H88:H88,"=NO-Does not meet")</f>
        <v>0</v>
      </c>
      <c r="T88" s="91">
        <f t="shared" ref="T88" si="183">+(K88*$K$2)+(L88*$L$2)+(M88*$M$2)+(N88*$N$2)+(O88*$O$2)+(P88*$P$2)+(Q88*$Q$2)+(R88*$R$2)+(S88*$S$2)</f>
        <v>0</v>
      </c>
      <c r="U88" s="91">
        <f t="shared" si="135"/>
        <v>0</v>
      </c>
      <c r="V88" s="91">
        <f t="shared" ref="V88" si="184">+T88*U88</f>
        <v>0</v>
      </c>
      <c r="W88" s="91">
        <f t="shared" ref="W88" si="185">IF(C88="High",$K$2,IF(C88="Medium",$N$2,$Q$2))</f>
        <v>5</v>
      </c>
      <c r="X88" s="92"/>
      <c r="Y88" s="129"/>
    </row>
    <row r="89" spans="1:25" s="86" customFormat="1" ht="75" customHeight="1" x14ac:dyDescent="0.2">
      <c r="A89" s="125" t="s">
        <v>453</v>
      </c>
      <c r="B89" s="126" t="s">
        <v>223</v>
      </c>
      <c r="C89" s="88" t="s">
        <v>43</v>
      </c>
      <c r="D89" s="89"/>
      <c r="E89" s="88"/>
      <c r="F89" s="133" t="s">
        <v>225</v>
      </c>
      <c r="G89" s="31"/>
      <c r="H89" s="1" t="s">
        <v>47</v>
      </c>
      <c r="I89" s="1" t="s">
        <v>47</v>
      </c>
      <c r="J89" s="1" t="s">
        <v>47</v>
      </c>
      <c r="K89" s="91">
        <f t="shared" si="125"/>
        <v>0</v>
      </c>
      <c r="L89" s="91">
        <f t="shared" si="126"/>
        <v>0</v>
      </c>
      <c r="M89" s="91">
        <f t="shared" si="127"/>
        <v>0</v>
      </c>
      <c r="N89" s="91">
        <f t="shared" si="128"/>
        <v>0</v>
      </c>
      <c r="O89" s="91">
        <f t="shared" si="129"/>
        <v>0</v>
      </c>
      <c r="P89" s="91">
        <f t="shared" si="130"/>
        <v>0</v>
      </c>
      <c r="Q89" s="91">
        <f t="shared" si="131"/>
        <v>0</v>
      </c>
      <c r="R89" s="91">
        <f t="shared" si="132"/>
        <v>0</v>
      </c>
      <c r="S89" s="91">
        <f t="shared" si="133"/>
        <v>0</v>
      </c>
      <c r="T89" s="91">
        <f t="shared" si="134"/>
        <v>0</v>
      </c>
      <c r="U89" s="91">
        <f t="shared" si="135"/>
        <v>0</v>
      </c>
      <c r="V89" s="91">
        <f t="shared" si="136"/>
        <v>0</v>
      </c>
      <c r="W89" s="91">
        <f t="shared" si="137"/>
        <v>3</v>
      </c>
      <c r="X89" s="92"/>
      <c r="Y89" s="129"/>
    </row>
    <row r="90" spans="1:25" s="86" customFormat="1" ht="75" customHeight="1" x14ac:dyDescent="0.2">
      <c r="A90" s="125" t="s">
        <v>454</v>
      </c>
      <c r="B90" s="126" t="s">
        <v>223</v>
      </c>
      <c r="C90" s="88" t="s">
        <v>43</v>
      </c>
      <c r="D90" s="89"/>
      <c r="E90" s="88"/>
      <c r="F90" s="133" t="s">
        <v>226</v>
      </c>
      <c r="G90" s="31"/>
      <c r="H90" s="1" t="s">
        <v>47</v>
      </c>
      <c r="I90" s="1" t="s">
        <v>47</v>
      </c>
      <c r="J90" s="1" t="s">
        <v>47</v>
      </c>
      <c r="K90" s="91">
        <f t="shared" si="125"/>
        <v>0</v>
      </c>
      <c r="L90" s="91">
        <f t="shared" si="126"/>
        <v>0</v>
      </c>
      <c r="M90" s="91">
        <f t="shared" si="127"/>
        <v>0</v>
      </c>
      <c r="N90" s="91">
        <f t="shared" si="128"/>
        <v>0</v>
      </c>
      <c r="O90" s="91">
        <f t="shared" si="129"/>
        <v>0</v>
      </c>
      <c r="P90" s="91">
        <f t="shared" si="130"/>
        <v>0</v>
      </c>
      <c r="Q90" s="91">
        <f t="shared" si="131"/>
        <v>0</v>
      </c>
      <c r="R90" s="91">
        <f t="shared" si="132"/>
        <v>0</v>
      </c>
      <c r="S90" s="91">
        <f t="shared" si="133"/>
        <v>0</v>
      </c>
      <c r="T90" s="91">
        <f t="shared" si="134"/>
        <v>0</v>
      </c>
      <c r="U90" s="91">
        <f t="shared" si="135"/>
        <v>0</v>
      </c>
      <c r="V90" s="91">
        <f t="shared" si="136"/>
        <v>0</v>
      </c>
      <c r="W90" s="91">
        <f t="shared" ref="W90:W107" si="186">IF(C90="High",$K$2,IF(C90="Medium",$N$2,$Q$2))</f>
        <v>3</v>
      </c>
      <c r="X90" s="92"/>
      <c r="Y90" s="129"/>
    </row>
    <row r="91" spans="1:25" s="86" customFormat="1" ht="75" customHeight="1" x14ac:dyDescent="0.2">
      <c r="A91" s="125" t="s">
        <v>300</v>
      </c>
      <c r="B91" s="126" t="s">
        <v>223</v>
      </c>
      <c r="C91" s="88" t="s">
        <v>113</v>
      </c>
      <c r="D91" s="89"/>
      <c r="E91" s="88"/>
      <c r="F91" s="133" t="s">
        <v>227</v>
      </c>
      <c r="G91" s="31"/>
      <c r="H91" s="1" t="s">
        <v>47</v>
      </c>
      <c r="I91" s="1" t="s">
        <v>47</v>
      </c>
      <c r="J91" s="1" t="s">
        <v>47</v>
      </c>
      <c r="K91" s="91">
        <f t="shared" si="125"/>
        <v>0</v>
      </c>
      <c r="L91" s="91">
        <f t="shared" si="126"/>
        <v>0</v>
      </c>
      <c r="M91" s="91">
        <f t="shared" si="127"/>
        <v>0</v>
      </c>
      <c r="N91" s="91">
        <f t="shared" si="128"/>
        <v>0</v>
      </c>
      <c r="O91" s="91">
        <f t="shared" si="129"/>
        <v>0</v>
      </c>
      <c r="P91" s="91">
        <f t="shared" si="130"/>
        <v>0</v>
      </c>
      <c r="Q91" s="91">
        <f t="shared" si="131"/>
        <v>0</v>
      </c>
      <c r="R91" s="91">
        <f t="shared" si="132"/>
        <v>0</v>
      </c>
      <c r="S91" s="91">
        <f t="shared" si="133"/>
        <v>0</v>
      </c>
      <c r="T91" s="91">
        <f t="shared" si="134"/>
        <v>0</v>
      </c>
      <c r="U91" s="91">
        <f t="shared" si="135"/>
        <v>0</v>
      </c>
      <c r="V91" s="91">
        <f t="shared" si="136"/>
        <v>0</v>
      </c>
      <c r="W91" s="91">
        <f t="shared" si="186"/>
        <v>1</v>
      </c>
      <c r="X91" s="92"/>
      <c r="Y91" s="129"/>
    </row>
    <row r="92" spans="1:25" s="86" customFormat="1" ht="75" customHeight="1" x14ac:dyDescent="0.2">
      <c r="A92" s="125" t="s">
        <v>208</v>
      </c>
      <c r="B92" s="126" t="s">
        <v>223</v>
      </c>
      <c r="C92" s="88" t="s">
        <v>113</v>
      </c>
      <c r="D92" s="89"/>
      <c r="E92" s="88"/>
      <c r="F92" s="133" t="s">
        <v>228</v>
      </c>
      <c r="G92" s="31"/>
      <c r="H92" s="1" t="s">
        <v>47</v>
      </c>
      <c r="I92" s="1" t="s">
        <v>47</v>
      </c>
      <c r="J92" s="1" t="s">
        <v>47</v>
      </c>
      <c r="K92" s="91">
        <f t="shared" si="125"/>
        <v>0</v>
      </c>
      <c r="L92" s="91">
        <f t="shared" si="126"/>
        <v>0</v>
      </c>
      <c r="M92" s="91">
        <f t="shared" si="127"/>
        <v>0</v>
      </c>
      <c r="N92" s="91">
        <f t="shared" si="128"/>
        <v>0</v>
      </c>
      <c r="O92" s="91">
        <f t="shared" si="129"/>
        <v>0</v>
      </c>
      <c r="P92" s="91">
        <f t="shared" si="130"/>
        <v>0</v>
      </c>
      <c r="Q92" s="91">
        <f t="shared" si="131"/>
        <v>0</v>
      </c>
      <c r="R92" s="91">
        <f t="shared" si="132"/>
        <v>0</v>
      </c>
      <c r="S92" s="91">
        <f t="shared" si="133"/>
        <v>0</v>
      </c>
      <c r="T92" s="91">
        <f t="shared" si="134"/>
        <v>0</v>
      </c>
      <c r="U92" s="91">
        <f t="shared" si="135"/>
        <v>0</v>
      </c>
      <c r="V92" s="91">
        <f t="shared" si="136"/>
        <v>0</v>
      </c>
      <c r="W92" s="91">
        <f t="shared" si="186"/>
        <v>1</v>
      </c>
      <c r="X92" s="92"/>
      <c r="Y92" s="129"/>
    </row>
    <row r="93" spans="1:25" s="86" customFormat="1" ht="75" customHeight="1" x14ac:dyDescent="0.2">
      <c r="A93" s="125" t="s">
        <v>209</v>
      </c>
      <c r="B93" s="126" t="s">
        <v>229</v>
      </c>
      <c r="C93" s="88" t="s">
        <v>49</v>
      </c>
      <c r="D93" s="89"/>
      <c r="E93" s="88"/>
      <c r="F93" s="133" t="s">
        <v>230</v>
      </c>
      <c r="G93" s="31"/>
      <c r="H93" s="1" t="s">
        <v>47</v>
      </c>
      <c r="I93" s="1" t="s">
        <v>47</v>
      </c>
      <c r="J93" s="1" t="s">
        <v>47</v>
      </c>
      <c r="K93" s="91"/>
      <c r="L93" s="91"/>
      <c r="M93" s="91"/>
      <c r="N93" s="91"/>
      <c r="O93" s="91"/>
      <c r="P93" s="91"/>
      <c r="Q93" s="91"/>
      <c r="R93" s="91"/>
      <c r="S93" s="91"/>
      <c r="T93" s="91"/>
      <c r="U93" s="91"/>
      <c r="V93" s="91"/>
      <c r="W93" s="91">
        <f>IF(C93="High",$K$2,IF(C93="Medium",$N$2,$Q$2))</f>
        <v>5</v>
      </c>
      <c r="X93" s="92"/>
      <c r="Y93" s="129"/>
    </row>
    <row r="94" spans="1:25" s="86" customFormat="1" ht="75" customHeight="1" x14ac:dyDescent="0.2">
      <c r="A94" s="125" t="s">
        <v>210</v>
      </c>
      <c r="B94" s="126" t="s">
        <v>229</v>
      </c>
      <c r="C94" s="88" t="s">
        <v>49</v>
      </c>
      <c r="D94" s="89"/>
      <c r="E94" s="88"/>
      <c r="F94" s="133" t="s">
        <v>231</v>
      </c>
      <c r="G94" s="31"/>
      <c r="H94" s="1" t="s">
        <v>47</v>
      </c>
      <c r="I94" s="1" t="s">
        <v>47</v>
      </c>
      <c r="J94" s="1" t="s">
        <v>47</v>
      </c>
      <c r="K94" s="91">
        <f t="shared" si="125"/>
        <v>0</v>
      </c>
      <c r="L94" s="91">
        <f t="shared" si="126"/>
        <v>0</v>
      </c>
      <c r="M94" s="91">
        <f t="shared" si="127"/>
        <v>0</v>
      </c>
      <c r="N94" s="91">
        <f t="shared" si="128"/>
        <v>0</v>
      </c>
      <c r="O94" s="91">
        <f t="shared" si="129"/>
        <v>0</v>
      </c>
      <c r="P94" s="91">
        <f t="shared" si="130"/>
        <v>0</v>
      </c>
      <c r="Q94" s="91">
        <f t="shared" si="131"/>
        <v>0</v>
      </c>
      <c r="R94" s="91">
        <f t="shared" si="132"/>
        <v>0</v>
      </c>
      <c r="S94" s="91">
        <f t="shared" si="133"/>
        <v>0</v>
      </c>
      <c r="T94" s="91">
        <f t="shared" si="134"/>
        <v>0</v>
      </c>
      <c r="U94" s="91">
        <f t="shared" si="135"/>
        <v>0</v>
      </c>
      <c r="V94" s="91">
        <f t="shared" si="136"/>
        <v>0</v>
      </c>
      <c r="W94" s="91">
        <f t="shared" si="186"/>
        <v>5</v>
      </c>
      <c r="X94" s="92"/>
      <c r="Y94" s="129"/>
    </row>
    <row r="95" spans="1:25" s="86" customFormat="1" ht="75" customHeight="1" x14ac:dyDescent="0.2">
      <c r="A95" s="125" t="s">
        <v>455</v>
      </c>
      <c r="B95" s="126" t="s">
        <v>379</v>
      </c>
      <c r="C95" s="88" t="s">
        <v>49</v>
      </c>
      <c r="D95" s="89"/>
      <c r="E95" s="88"/>
      <c r="F95" s="133" t="s">
        <v>376</v>
      </c>
      <c r="G95" s="31"/>
      <c r="H95" s="1" t="s">
        <v>47</v>
      </c>
      <c r="I95" s="1" t="s">
        <v>47</v>
      </c>
      <c r="J95" s="1" t="s">
        <v>47</v>
      </c>
      <c r="K95" s="91">
        <f t="shared" ref="K95:K107" si="187">COUNTIFS(C95:C95,"=High",H95:H95,"=YES-Fully meets")</f>
        <v>0</v>
      </c>
      <c r="L95" s="91">
        <f t="shared" ref="L95:L107" si="188">COUNTIFS(C95:C95,"=High",H95:H95,"=YES-Partially meets")</f>
        <v>0</v>
      </c>
      <c r="M95" s="91">
        <f t="shared" ref="M95:M107" si="189">COUNTIFS(C95:C95,"=High",H95:H95,"=NO-Does not meet")</f>
        <v>0</v>
      </c>
      <c r="N95" s="91">
        <f t="shared" ref="N95:N107" si="190">COUNTIFS(C95:C95,"=Medium",H95:H95,"=YES-Fully meets")</f>
        <v>0</v>
      </c>
      <c r="O95" s="91">
        <f t="shared" ref="O95:O107" si="191">COUNTIFS(C95:C95,"=Medium",H95:H95,"=YES-Partially meets")</f>
        <v>0</v>
      </c>
      <c r="P95" s="91">
        <f t="shared" ref="P95:P107" si="192">COUNTIFS(C95:C95,"=Medium",H95:H95,"=NO-Does not meet")</f>
        <v>0</v>
      </c>
      <c r="Q95" s="91">
        <f t="shared" ref="Q95:Q107" si="193">COUNTIFS(C95:C95,"=Low",H95:H95,"=YES-Fully meets")</f>
        <v>0</v>
      </c>
      <c r="R95" s="91">
        <f t="shared" ref="R95:R107" si="194">COUNTIFS(C95:C95,"=Low",H95:H95,"=YES-Partially meets")</f>
        <v>0</v>
      </c>
      <c r="S95" s="91">
        <f t="shared" ref="S95:S107" si="195">COUNTIFS(C95:C95,"=Low",H95:H95,"=NO-Does not meet")</f>
        <v>0</v>
      </c>
      <c r="T95" s="91">
        <f t="shared" ref="T95:T107" si="196">+(K95*$K$2)+(L95*$L$2)+(M95*$M$2)+(N95*$N$2)+(O95*$O$2)+(P95*$P$2)+(Q95*$Q$2)+(R95*$R$2)+(S95*$S$2)</f>
        <v>0</v>
      </c>
      <c r="U95" s="91">
        <f t="shared" ref="U95:U107" si="197">IF($I95="Production",1,IF($I95="Development",0.25,0))</f>
        <v>0</v>
      </c>
      <c r="V95" s="91">
        <f t="shared" ref="V95:V107" si="198">+T95*U95</f>
        <v>0</v>
      </c>
      <c r="W95" s="91">
        <f t="shared" si="186"/>
        <v>5</v>
      </c>
      <c r="X95" s="92"/>
      <c r="Y95" s="129"/>
    </row>
    <row r="96" spans="1:25" s="86" customFormat="1" ht="75" customHeight="1" x14ac:dyDescent="0.2">
      <c r="A96" s="125" t="s">
        <v>211</v>
      </c>
      <c r="B96" s="126" t="s">
        <v>379</v>
      </c>
      <c r="C96" s="88" t="s">
        <v>49</v>
      </c>
      <c r="D96" s="89"/>
      <c r="E96" s="88"/>
      <c r="F96" s="133" t="s">
        <v>377</v>
      </c>
      <c r="G96" s="31"/>
      <c r="H96" s="1" t="s">
        <v>47</v>
      </c>
      <c r="I96" s="1" t="s">
        <v>47</v>
      </c>
      <c r="J96" s="1" t="s">
        <v>47</v>
      </c>
      <c r="K96" s="91">
        <f t="shared" ref="K96:K97" si="199">COUNTIFS(C96:C96,"=High",H96:H96,"=YES-Fully meets")</f>
        <v>0</v>
      </c>
      <c r="L96" s="91">
        <f t="shared" ref="L96:L97" si="200">COUNTIFS(C96:C96,"=High",H96:H96,"=YES-Partially meets")</f>
        <v>0</v>
      </c>
      <c r="M96" s="91">
        <f t="shared" ref="M96:M97" si="201">COUNTIFS(C96:C96,"=High",H96:H96,"=NO-Does not meet")</f>
        <v>0</v>
      </c>
      <c r="N96" s="91">
        <f t="shared" ref="N96:N97" si="202">COUNTIFS(C96:C96,"=Medium",H96:H96,"=YES-Fully meets")</f>
        <v>0</v>
      </c>
      <c r="O96" s="91">
        <f t="shared" ref="O96:O97" si="203">COUNTIFS(C96:C96,"=Medium",H96:H96,"=YES-Partially meets")</f>
        <v>0</v>
      </c>
      <c r="P96" s="91">
        <f t="shared" ref="P96:P97" si="204">COUNTIFS(C96:C96,"=Medium",H96:H96,"=NO-Does not meet")</f>
        <v>0</v>
      </c>
      <c r="Q96" s="91">
        <f t="shared" ref="Q96:Q97" si="205">COUNTIFS(C96:C96,"=Low",H96:H96,"=YES-Fully meets")</f>
        <v>0</v>
      </c>
      <c r="R96" s="91">
        <f t="shared" ref="R96:R97" si="206">COUNTIFS(C96:C96,"=Low",H96:H96,"=YES-Partially meets")</f>
        <v>0</v>
      </c>
      <c r="S96" s="91">
        <f t="shared" ref="S96:S97" si="207">COUNTIFS(C96:C96,"=Low",H96:H96,"=NO-Does not meet")</f>
        <v>0</v>
      </c>
      <c r="T96" s="91">
        <f t="shared" ref="T96:T97" si="208">+(K96*$K$2)+(L96*$L$2)+(M96*$M$2)+(N96*$N$2)+(O96*$O$2)+(P96*$P$2)+(Q96*$Q$2)+(R96*$R$2)+(S96*$S$2)</f>
        <v>0</v>
      </c>
      <c r="U96" s="91">
        <f t="shared" si="197"/>
        <v>0</v>
      </c>
      <c r="V96" s="91">
        <f t="shared" ref="V96:V97" si="209">+T96*U96</f>
        <v>0</v>
      </c>
      <c r="W96" s="91">
        <f t="shared" ref="W96:W97" si="210">IF(C96="High",$K$2,IF(C96="Medium",$N$2,$Q$2))</f>
        <v>5</v>
      </c>
      <c r="X96" s="92"/>
      <c r="Y96" s="129"/>
    </row>
    <row r="97" spans="1:25" s="86" customFormat="1" ht="75" customHeight="1" x14ac:dyDescent="0.2">
      <c r="A97" s="125" t="s">
        <v>212</v>
      </c>
      <c r="B97" s="126" t="s">
        <v>379</v>
      </c>
      <c r="C97" s="88" t="s">
        <v>49</v>
      </c>
      <c r="D97" s="89"/>
      <c r="E97" s="88"/>
      <c r="F97" s="133" t="s">
        <v>378</v>
      </c>
      <c r="G97" s="31"/>
      <c r="H97" s="1" t="s">
        <v>47</v>
      </c>
      <c r="I97" s="1" t="s">
        <v>47</v>
      </c>
      <c r="J97" s="1" t="s">
        <v>47</v>
      </c>
      <c r="K97" s="91">
        <f t="shared" si="199"/>
        <v>0</v>
      </c>
      <c r="L97" s="91">
        <f t="shared" si="200"/>
        <v>0</v>
      </c>
      <c r="M97" s="91">
        <f t="shared" si="201"/>
        <v>0</v>
      </c>
      <c r="N97" s="91">
        <f t="shared" si="202"/>
        <v>0</v>
      </c>
      <c r="O97" s="91">
        <f t="shared" si="203"/>
        <v>0</v>
      </c>
      <c r="P97" s="91">
        <f t="shared" si="204"/>
        <v>0</v>
      </c>
      <c r="Q97" s="91">
        <f t="shared" si="205"/>
        <v>0</v>
      </c>
      <c r="R97" s="91">
        <f t="shared" si="206"/>
        <v>0</v>
      </c>
      <c r="S97" s="91">
        <f t="shared" si="207"/>
        <v>0</v>
      </c>
      <c r="T97" s="91">
        <f t="shared" si="208"/>
        <v>0</v>
      </c>
      <c r="U97" s="91">
        <f t="shared" si="197"/>
        <v>0</v>
      </c>
      <c r="V97" s="91">
        <f t="shared" si="209"/>
        <v>0</v>
      </c>
      <c r="W97" s="91">
        <f t="shared" si="210"/>
        <v>5</v>
      </c>
      <c r="X97" s="92"/>
      <c r="Y97" s="129"/>
    </row>
    <row r="98" spans="1:25" s="86" customFormat="1" ht="75" customHeight="1" x14ac:dyDescent="0.2">
      <c r="A98" s="125" t="s">
        <v>213</v>
      </c>
      <c r="B98" s="126" t="s">
        <v>379</v>
      </c>
      <c r="C98" s="88" t="s">
        <v>49</v>
      </c>
      <c r="D98" s="89"/>
      <c r="E98" s="88"/>
      <c r="F98" s="133" t="s">
        <v>232</v>
      </c>
      <c r="G98" s="31"/>
      <c r="H98" s="1" t="s">
        <v>47</v>
      </c>
      <c r="I98" s="1" t="s">
        <v>47</v>
      </c>
      <c r="J98" s="1" t="s">
        <v>47</v>
      </c>
      <c r="K98" s="91">
        <f>COUNTIFS(C98:C98,"=High",H98:H98,"=YES-Fully meets")</f>
        <v>0</v>
      </c>
      <c r="L98" s="91">
        <f>COUNTIFS(C98:C98,"=High",H98:H98,"=YES-Partially meets")</f>
        <v>0</v>
      </c>
      <c r="M98" s="91">
        <f>COUNTIFS(C98:C98,"=High",H98:H98,"=NO-Does not meet")</f>
        <v>0</v>
      </c>
      <c r="N98" s="91">
        <f>COUNTIFS(C98:C98,"=Medium",H98:H98,"=YES-Fully meets")</f>
        <v>0</v>
      </c>
      <c r="O98" s="91">
        <f>COUNTIFS(C98:C98,"=Medium",H98:H98,"=YES-Partially meets")</f>
        <v>0</v>
      </c>
      <c r="P98" s="91">
        <f>COUNTIFS(C98:C98,"=Medium",H98:H98,"=NO-Does not meet")</f>
        <v>0</v>
      </c>
      <c r="Q98" s="91">
        <f>COUNTIFS(C98:C98,"=Low",H98:H98,"=YES-Fully meets")</f>
        <v>0</v>
      </c>
      <c r="R98" s="91">
        <f>COUNTIFS(C98:C98,"=Low",H98:H98,"=YES-Partially meets")</f>
        <v>0</v>
      </c>
      <c r="S98" s="91">
        <f>COUNTIFS(C98:C98,"=Low",H98:H98,"=NO-Does not meet")</f>
        <v>0</v>
      </c>
      <c r="T98" s="91">
        <f>+(K98*$K$2)+(L98*$L$2)+(M98*$M$2)+(N98*$N$2)+(O98*$O$2)+(P98*$P$2)+(Q98*$Q$2)+(R98*$R$2)+(S98*$S$2)</f>
        <v>0</v>
      </c>
      <c r="U98" s="91">
        <f>IF($I98="Production",1,IF($I98="Development",0.25,0))</f>
        <v>0</v>
      </c>
      <c r="V98" s="91">
        <f>+T98*U98</f>
        <v>0</v>
      </c>
      <c r="W98" s="91">
        <f>IF(C98="High",$K$2,IF(C98="Medium",$N$2,$Q$2))</f>
        <v>5</v>
      </c>
      <c r="X98" s="92"/>
      <c r="Y98" s="129"/>
    </row>
    <row r="99" spans="1:25" s="86" customFormat="1" ht="75" customHeight="1" x14ac:dyDescent="0.2">
      <c r="A99" s="125" t="s">
        <v>456</v>
      </c>
      <c r="B99" s="126" t="s">
        <v>382</v>
      </c>
      <c r="C99" s="88" t="s">
        <v>49</v>
      </c>
      <c r="D99" s="89"/>
      <c r="E99" s="88"/>
      <c r="F99" s="133" t="s">
        <v>380</v>
      </c>
      <c r="G99" s="31"/>
      <c r="H99" s="1" t="s">
        <v>47</v>
      </c>
      <c r="I99" s="1" t="s">
        <v>47</v>
      </c>
      <c r="J99" s="1" t="s">
        <v>47</v>
      </c>
      <c r="K99" s="91">
        <f t="shared" si="187"/>
        <v>0</v>
      </c>
      <c r="L99" s="91">
        <f t="shared" si="188"/>
        <v>0</v>
      </c>
      <c r="M99" s="91">
        <f t="shared" si="189"/>
        <v>0</v>
      </c>
      <c r="N99" s="91">
        <f t="shared" si="190"/>
        <v>0</v>
      </c>
      <c r="O99" s="91">
        <f t="shared" si="191"/>
        <v>0</v>
      </c>
      <c r="P99" s="91">
        <f t="shared" si="192"/>
        <v>0</v>
      </c>
      <c r="Q99" s="91">
        <f t="shared" si="193"/>
        <v>0</v>
      </c>
      <c r="R99" s="91">
        <f t="shared" si="194"/>
        <v>0</v>
      </c>
      <c r="S99" s="91">
        <f t="shared" si="195"/>
        <v>0</v>
      </c>
      <c r="T99" s="91">
        <f t="shared" si="196"/>
        <v>0</v>
      </c>
      <c r="U99" s="91">
        <f t="shared" si="197"/>
        <v>0</v>
      </c>
      <c r="V99" s="91">
        <f t="shared" si="198"/>
        <v>0</v>
      </c>
      <c r="W99" s="91">
        <f t="shared" si="186"/>
        <v>5</v>
      </c>
      <c r="X99" s="92"/>
      <c r="Y99" s="129"/>
    </row>
    <row r="100" spans="1:25" s="86" customFormat="1" ht="75" customHeight="1" x14ac:dyDescent="0.2">
      <c r="A100" s="125" t="s">
        <v>457</v>
      </c>
      <c r="B100" s="126" t="s">
        <v>382</v>
      </c>
      <c r="C100" s="88" t="s">
        <v>49</v>
      </c>
      <c r="D100" s="89"/>
      <c r="E100" s="88"/>
      <c r="F100" s="133" t="s">
        <v>381</v>
      </c>
      <c r="G100" s="31"/>
      <c r="H100" s="1" t="s">
        <v>47</v>
      </c>
      <c r="I100" s="1" t="s">
        <v>47</v>
      </c>
      <c r="J100" s="1" t="s">
        <v>47</v>
      </c>
      <c r="K100" s="91">
        <f>COUNTIFS(C100:C100,"=High",H100:H100,"=YES-Fully meets")</f>
        <v>0</v>
      </c>
      <c r="L100" s="91">
        <f>COUNTIFS(C100:C100,"=High",H100:H100,"=YES-Partially meets")</f>
        <v>0</v>
      </c>
      <c r="M100" s="91">
        <f>COUNTIFS(C100:C100,"=High",H100:H100,"=NO-Does not meet")</f>
        <v>0</v>
      </c>
      <c r="N100" s="91">
        <f>COUNTIFS(C100:C100,"=Medium",H100:H100,"=YES-Fully meets")</f>
        <v>0</v>
      </c>
      <c r="O100" s="91">
        <f>COUNTIFS(C100:C100,"=Medium",H100:H100,"=YES-Partially meets")</f>
        <v>0</v>
      </c>
      <c r="P100" s="91">
        <f>COUNTIFS(C100:C100,"=Medium",H100:H100,"=NO-Does not meet")</f>
        <v>0</v>
      </c>
      <c r="Q100" s="91">
        <f>COUNTIFS(C100:C100,"=Low",H100:H100,"=YES-Fully meets")</f>
        <v>0</v>
      </c>
      <c r="R100" s="91">
        <f>COUNTIFS(C100:C100,"=Low",H100:H100,"=YES-Partially meets")</f>
        <v>0</v>
      </c>
      <c r="S100" s="91">
        <f>COUNTIFS(C100:C100,"=Low",H100:H100,"=NO-Does not meet")</f>
        <v>0</v>
      </c>
      <c r="T100" s="91">
        <f>+(K100*$K$2)+(L100*$L$2)+(M100*$M$2)+(N100*$N$2)+(O100*$O$2)+(P100*$P$2)+(Q100*$Q$2)+(R100*$R$2)+(S100*$S$2)</f>
        <v>0</v>
      </c>
      <c r="U100" s="91">
        <f>IF($I100="Production",1,IF($I100="Development",0.25,0))</f>
        <v>0</v>
      </c>
      <c r="V100" s="91">
        <f>+T100*U100</f>
        <v>0</v>
      </c>
      <c r="W100" s="91">
        <f>IF(C100="High",$K$2,IF(C100="Medium",$N$2,$Q$2))</f>
        <v>5</v>
      </c>
      <c r="X100" s="92"/>
      <c r="Y100" s="129"/>
    </row>
    <row r="101" spans="1:25" s="86" customFormat="1" ht="75" customHeight="1" x14ac:dyDescent="0.2">
      <c r="A101" s="125" t="s">
        <v>458</v>
      </c>
      <c r="B101" s="126" t="s">
        <v>382</v>
      </c>
      <c r="C101" s="88" t="s">
        <v>49</v>
      </c>
      <c r="D101" s="89"/>
      <c r="E101" s="88"/>
      <c r="F101" s="133" t="s">
        <v>233</v>
      </c>
      <c r="G101" s="31"/>
      <c r="H101" s="1" t="s">
        <v>47</v>
      </c>
      <c r="I101" s="1" t="s">
        <v>47</v>
      </c>
      <c r="J101" s="1" t="s">
        <v>47</v>
      </c>
      <c r="K101" s="91">
        <f>COUNTIFS(C101:C101,"=High",H101:H101,"=YES-Fully meets")</f>
        <v>0</v>
      </c>
      <c r="L101" s="91">
        <f>COUNTIFS(C101:C101,"=High",H101:H101,"=YES-Partially meets")</f>
        <v>0</v>
      </c>
      <c r="M101" s="91">
        <f>COUNTIFS(C101:C101,"=High",H101:H101,"=NO-Does not meet")</f>
        <v>0</v>
      </c>
      <c r="N101" s="91">
        <f>COUNTIFS(C101:C101,"=Medium",H101:H101,"=YES-Fully meets")</f>
        <v>0</v>
      </c>
      <c r="O101" s="91">
        <f>COUNTIFS(C101:C101,"=Medium",H101:H101,"=YES-Partially meets")</f>
        <v>0</v>
      </c>
      <c r="P101" s="91">
        <f>COUNTIFS(C101:C101,"=Medium",H101:H101,"=NO-Does not meet")</f>
        <v>0</v>
      </c>
      <c r="Q101" s="91">
        <f>COUNTIFS(C101:C101,"=Low",H101:H101,"=YES-Fully meets")</f>
        <v>0</v>
      </c>
      <c r="R101" s="91">
        <f>COUNTIFS(C101:C101,"=Low",H101:H101,"=YES-Partially meets")</f>
        <v>0</v>
      </c>
      <c r="S101" s="91">
        <f>COUNTIFS(C101:C101,"=Low",H101:H101,"=NO-Does not meet")</f>
        <v>0</v>
      </c>
      <c r="T101" s="91">
        <f>+(K101*$K$2)+(L101*$L$2)+(M101*$M$2)+(N101*$N$2)+(O101*$O$2)+(P101*$P$2)+(Q101*$Q$2)+(R101*$R$2)+(S101*$S$2)</f>
        <v>0</v>
      </c>
      <c r="U101" s="91">
        <f>IF($I101="Production",1,IF($I101="Development",0.25,0))</f>
        <v>0</v>
      </c>
      <c r="V101" s="91">
        <f>+T101*U101</f>
        <v>0</v>
      </c>
      <c r="W101" s="91">
        <f>IF(C101="High",$K$2,IF(C101="Medium",$N$2,$Q$2))</f>
        <v>5</v>
      </c>
      <c r="X101" s="92"/>
      <c r="Y101" s="129"/>
    </row>
    <row r="102" spans="1:25" s="86" customFormat="1" ht="75" customHeight="1" x14ac:dyDescent="0.2">
      <c r="A102" s="125" t="s">
        <v>459</v>
      </c>
      <c r="B102" s="126" t="s">
        <v>382</v>
      </c>
      <c r="C102" s="88" t="s">
        <v>49</v>
      </c>
      <c r="D102" s="89"/>
      <c r="E102" s="88"/>
      <c r="F102" s="133" t="s">
        <v>384</v>
      </c>
      <c r="G102" s="31"/>
      <c r="H102" s="1" t="s">
        <v>47</v>
      </c>
      <c r="I102" s="1" t="s">
        <v>47</v>
      </c>
      <c r="J102" s="1" t="s">
        <v>47</v>
      </c>
      <c r="K102" s="91">
        <f t="shared" ref="K102:K103" si="211">COUNTIFS(C102:C102,"=High",H102:H102,"=YES-Fully meets")</f>
        <v>0</v>
      </c>
      <c r="L102" s="91">
        <f t="shared" ref="L102:L103" si="212">COUNTIFS(C102:C102,"=High",H102:H102,"=YES-Partially meets")</f>
        <v>0</v>
      </c>
      <c r="M102" s="91">
        <f t="shared" ref="M102:M103" si="213">COUNTIFS(C102:C102,"=High",H102:H102,"=NO-Does not meet")</f>
        <v>0</v>
      </c>
      <c r="N102" s="91">
        <f t="shared" ref="N102:N103" si="214">COUNTIFS(C102:C102,"=Medium",H102:H102,"=YES-Fully meets")</f>
        <v>0</v>
      </c>
      <c r="O102" s="91">
        <f t="shared" ref="O102:O103" si="215">COUNTIFS(C102:C102,"=Medium",H102:H102,"=YES-Partially meets")</f>
        <v>0</v>
      </c>
      <c r="P102" s="91">
        <f t="shared" ref="P102:P103" si="216">COUNTIFS(C102:C102,"=Medium",H102:H102,"=NO-Does not meet")</f>
        <v>0</v>
      </c>
      <c r="Q102" s="91">
        <f t="shared" ref="Q102:Q103" si="217">COUNTIFS(C102:C102,"=Low",H102:H102,"=YES-Fully meets")</f>
        <v>0</v>
      </c>
      <c r="R102" s="91">
        <f t="shared" ref="R102:R103" si="218">COUNTIFS(C102:C102,"=Low",H102:H102,"=YES-Partially meets")</f>
        <v>0</v>
      </c>
      <c r="S102" s="91">
        <f t="shared" ref="S102:S103" si="219">COUNTIFS(C102:C102,"=Low",H102:H102,"=NO-Does not meet")</f>
        <v>0</v>
      </c>
      <c r="T102" s="91">
        <f t="shared" ref="T102:T103" si="220">+(K102*$K$2)+(L102*$L$2)+(M102*$M$2)+(N102*$N$2)+(O102*$O$2)+(P102*$P$2)+(Q102*$Q$2)+(R102*$R$2)+(S102*$S$2)</f>
        <v>0</v>
      </c>
      <c r="U102" s="91">
        <f t="shared" si="197"/>
        <v>0</v>
      </c>
      <c r="V102" s="91">
        <f t="shared" ref="V102:V103" si="221">+T102*U102</f>
        <v>0</v>
      </c>
      <c r="W102" s="91">
        <f t="shared" ref="W102:W103" si="222">IF(C102="High",$K$2,IF(C102="Medium",$N$2,$Q$2))</f>
        <v>5</v>
      </c>
      <c r="X102" s="92"/>
      <c r="Y102" s="129"/>
    </row>
    <row r="103" spans="1:25" s="86" customFormat="1" ht="75" customHeight="1" x14ac:dyDescent="0.2">
      <c r="A103" s="125" t="s">
        <v>215</v>
      </c>
      <c r="B103" s="126" t="s">
        <v>382</v>
      </c>
      <c r="C103" s="88" t="s">
        <v>49</v>
      </c>
      <c r="D103" s="89"/>
      <c r="E103" s="88"/>
      <c r="F103" s="133" t="s">
        <v>386</v>
      </c>
      <c r="G103" s="31"/>
      <c r="H103" s="1" t="s">
        <v>47</v>
      </c>
      <c r="I103" s="1" t="s">
        <v>47</v>
      </c>
      <c r="J103" s="1" t="s">
        <v>47</v>
      </c>
      <c r="K103" s="91">
        <f t="shared" si="211"/>
        <v>0</v>
      </c>
      <c r="L103" s="91">
        <f t="shared" si="212"/>
        <v>0</v>
      </c>
      <c r="M103" s="91">
        <f t="shared" si="213"/>
        <v>0</v>
      </c>
      <c r="N103" s="91">
        <f t="shared" si="214"/>
        <v>0</v>
      </c>
      <c r="O103" s="91">
        <f t="shared" si="215"/>
        <v>0</v>
      </c>
      <c r="P103" s="91">
        <f t="shared" si="216"/>
        <v>0</v>
      </c>
      <c r="Q103" s="91">
        <f t="shared" si="217"/>
        <v>0</v>
      </c>
      <c r="R103" s="91">
        <f t="shared" si="218"/>
        <v>0</v>
      </c>
      <c r="S103" s="91">
        <f t="shared" si="219"/>
        <v>0</v>
      </c>
      <c r="T103" s="91">
        <f t="shared" si="220"/>
        <v>0</v>
      </c>
      <c r="U103" s="91">
        <f t="shared" si="197"/>
        <v>0</v>
      </c>
      <c r="V103" s="91">
        <f t="shared" si="221"/>
        <v>0</v>
      </c>
      <c r="W103" s="91">
        <f t="shared" si="222"/>
        <v>5</v>
      </c>
      <c r="X103" s="92"/>
      <c r="Y103" s="129"/>
    </row>
    <row r="104" spans="1:25" s="86" customFormat="1" ht="75" customHeight="1" x14ac:dyDescent="0.2">
      <c r="A104" s="125" t="s">
        <v>216</v>
      </c>
      <c r="B104" s="126" t="s">
        <v>383</v>
      </c>
      <c r="C104" s="88" t="s">
        <v>49</v>
      </c>
      <c r="D104" s="89"/>
      <c r="E104" s="88"/>
      <c r="F104" s="133" t="s">
        <v>385</v>
      </c>
      <c r="G104" s="31"/>
      <c r="H104" s="1" t="s">
        <v>47</v>
      </c>
      <c r="I104" s="1" t="s">
        <v>47</v>
      </c>
      <c r="J104" s="1" t="s">
        <v>47</v>
      </c>
      <c r="K104" s="91">
        <f t="shared" si="187"/>
        <v>0</v>
      </c>
      <c r="L104" s="91">
        <f t="shared" si="188"/>
        <v>0</v>
      </c>
      <c r="M104" s="91">
        <f t="shared" si="189"/>
        <v>0</v>
      </c>
      <c r="N104" s="91">
        <f t="shared" si="190"/>
        <v>0</v>
      </c>
      <c r="O104" s="91">
        <f t="shared" si="191"/>
        <v>0</v>
      </c>
      <c r="P104" s="91">
        <f t="shared" si="192"/>
        <v>0</v>
      </c>
      <c r="Q104" s="91">
        <f t="shared" si="193"/>
        <v>0</v>
      </c>
      <c r="R104" s="91">
        <f t="shared" si="194"/>
        <v>0</v>
      </c>
      <c r="S104" s="91">
        <f t="shared" si="195"/>
        <v>0</v>
      </c>
      <c r="T104" s="91">
        <f t="shared" si="196"/>
        <v>0</v>
      </c>
      <c r="U104" s="91">
        <f t="shared" si="197"/>
        <v>0</v>
      </c>
      <c r="V104" s="91">
        <f t="shared" si="198"/>
        <v>0</v>
      </c>
      <c r="W104" s="91">
        <f t="shared" si="186"/>
        <v>5</v>
      </c>
      <c r="X104" s="92"/>
      <c r="Y104" s="129"/>
    </row>
    <row r="105" spans="1:25" s="86" customFormat="1" ht="75" customHeight="1" x14ac:dyDescent="0.2">
      <c r="A105" s="125" t="s">
        <v>460</v>
      </c>
      <c r="B105" s="126" t="s">
        <v>383</v>
      </c>
      <c r="C105" s="88" t="s">
        <v>49</v>
      </c>
      <c r="D105" s="89"/>
      <c r="E105" s="88"/>
      <c r="F105" s="133" t="s">
        <v>387</v>
      </c>
      <c r="G105" s="31"/>
      <c r="H105" s="1" t="s">
        <v>47</v>
      </c>
      <c r="I105" s="1" t="s">
        <v>47</v>
      </c>
      <c r="J105" s="1" t="s">
        <v>47</v>
      </c>
      <c r="K105" s="91">
        <f t="shared" si="187"/>
        <v>0</v>
      </c>
      <c r="L105" s="91">
        <f t="shared" si="188"/>
        <v>0</v>
      </c>
      <c r="M105" s="91">
        <f t="shared" si="189"/>
        <v>0</v>
      </c>
      <c r="N105" s="91">
        <f t="shared" si="190"/>
        <v>0</v>
      </c>
      <c r="O105" s="91">
        <f t="shared" si="191"/>
        <v>0</v>
      </c>
      <c r="P105" s="91">
        <f t="shared" si="192"/>
        <v>0</v>
      </c>
      <c r="Q105" s="91">
        <f t="shared" si="193"/>
        <v>0</v>
      </c>
      <c r="R105" s="91">
        <f t="shared" si="194"/>
        <v>0</v>
      </c>
      <c r="S105" s="91">
        <f t="shared" si="195"/>
        <v>0</v>
      </c>
      <c r="T105" s="91">
        <f t="shared" si="196"/>
        <v>0</v>
      </c>
      <c r="U105" s="91">
        <f t="shared" si="197"/>
        <v>0</v>
      </c>
      <c r="V105" s="91">
        <f t="shared" si="198"/>
        <v>0</v>
      </c>
      <c r="W105" s="91">
        <f t="shared" si="186"/>
        <v>5</v>
      </c>
      <c r="X105" s="92"/>
      <c r="Y105" s="129"/>
    </row>
    <row r="106" spans="1:25" s="86" customFormat="1" ht="75" customHeight="1" x14ac:dyDescent="0.2">
      <c r="A106" s="125" t="s">
        <v>461</v>
      </c>
      <c r="B106" s="126" t="s">
        <v>229</v>
      </c>
      <c r="C106" s="88" t="s">
        <v>49</v>
      </c>
      <c r="D106" s="89"/>
      <c r="E106" s="88"/>
      <c r="F106" s="133" t="s">
        <v>234</v>
      </c>
      <c r="G106" s="31"/>
      <c r="H106" s="1" t="s">
        <v>47</v>
      </c>
      <c r="I106" s="1" t="s">
        <v>47</v>
      </c>
      <c r="J106" s="1" t="s">
        <v>47</v>
      </c>
      <c r="K106" s="91">
        <f t="shared" ref="K106" si="223">COUNTIFS(C106:C106,"=High",H106:H106,"=YES-Fully meets")</f>
        <v>0</v>
      </c>
      <c r="L106" s="91">
        <f t="shared" ref="L106" si="224">COUNTIFS(C106:C106,"=High",H106:H106,"=YES-Partially meets")</f>
        <v>0</v>
      </c>
      <c r="M106" s="91">
        <f t="shared" ref="M106" si="225">COUNTIFS(C106:C106,"=High",H106:H106,"=NO-Does not meet")</f>
        <v>0</v>
      </c>
      <c r="N106" s="91">
        <f t="shared" ref="N106" si="226">COUNTIFS(C106:C106,"=Medium",H106:H106,"=YES-Fully meets")</f>
        <v>0</v>
      </c>
      <c r="O106" s="91">
        <f t="shared" ref="O106" si="227">COUNTIFS(C106:C106,"=Medium",H106:H106,"=YES-Partially meets")</f>
        <v>0</v>
      </c>
      <c r="P106" s="91">
        <f t="shared" ref="P106" si="228">COUNTIFS(C106:C106,"=Medium",H106:H106,"=NO-Does not meet")</f>
        <v>0</v>
      </c>
      <c r="Q106" s="91">
        <f t="shared" ref="Q106" si="229">COUNTIFS(C106:C106,"=Low",H106:H106,"=YES-Fully meets")</f>
        <v>0</v>
      </c>
      <c r="R106" s="91">
        <f t="shared" ref="R106" si="230">COUNTIFS(C106:C106,"=Low",H106:H106,"=YES-Partially meets")</f>
        <v>0</v>
      </c>
      <c r="S106" s="91">
        <f t="shared" ref="S106" si="231">COUNTIFS(C106:C106,"=Low",H106:H106,"=NO-Does not meet")</f>
        <v>0</v>
      </c>
      <c r="T106" s="91">
        <f t="shared" ref="T106" si="232">+(K106*$K$2)+(L106*$L$2)+(M106*$M$2)+(N106*$N$2)+(O106*$O$2)+(P106*$P$2)+(Q106*$Q$2)+(R106*$R$2)+(S106*$S$2)</f>
        <v>0</v>
      </c>
      <c r="U106" s="91">
        <f t="shared" si="197"/>
        <v>0</v>
      </c>
      <c r="V106" s="91">
        <f t="shared" ref="V106" si="233">+T106*U106</f>
        <v>0</v>
      </c>
      <c r="W106" s="91">
        <f t="shared" ref="W106" si="234">IF(C106="High",$K$2,IF(C106="Medium",$N$2,$Q$2))</f>
        <v>5</v>
      </c>
      <c r="X106" s="92"/>
      <c r="Y106" s="129"/>
    </row>
    <row r="107" spans="1:25" s="86" customFormat="1" ht="75" customHeight="1" x14ac:dyDescent="0.2">
      <c r="A107" s="125" t="s">
        <v>462</v>
      </c>
      <c r="B107" s="126" t="s">
        <v>229</v>
      </c>
      <c r="C107" s="88" t="s">
        <v>43</v>
      </c>
      <c r="D107" s="89"/>
      <c r="E107" s="88"/>
      <c r="F107" s="133" t="s">
        <v>235</v>
      </c>
      <c r="G107" s="31"/>
      <c r="H107" s="1" t="s">
        <v>47</v>
      </c>
      <c r="I107" s="1" t="s">
        <v>47</v>
      </c>
      <c r="J107" s="1" t="s">
        <v>47</v>
      </c>
      <c r="K107" s="91">
        <f t="shared" si="187"/>
        <v>0</v>
      </c>
      <c r="L107" s="91">
        <f t="shared" si="188"/>
        <v>0</v>
      </c>
      <c r="M107" s="91">
        <f t="shared" si="189"/>
        <v>0</v>
      </c>
      <c r="N107" s="91">
        <f t="shared" si="190"/>
        <v>0</v>
      </c>
      <c r="O107" s="91">
        <f t="shared" si="191"/>
        <v>0</v>
      </c>
      <c r="P107" s="91">
        <f t="shared" si="192"/>
        <v>0</v>
      </c>
      <c r="Q107" s="91">
        <f t="shared" si="193"/>
        <v>0</v>
      </c>
      <c r="R107" s="91">
        <f t="shared" si="194"/>
        <v>0</v>
      </c>
      <c r="S107" s="91">
        <f t="shared" si="195"/>
        <v>0</v>
      </c>
      <c r="T107" s="91">
        <f t="shared" si="196"/>
        <v>0</v>
      </c>
      <c r="U107" s="91">
        <f t="shared" si="197"/>
        <v>0</v>
      </c>
      <c r="V107" s="91">
        <f t="shared" si="198"/>
        <v>0</v>
      </c>
      <c r="W107" s="91">
        <f t="shared" si="186"/>
        <v>3</v>
      </c>
      <c r="X107" s="92"/>
      <c r="Y107" s="129"/>
    </row>
    <row r="108" spans="1:25" s="86" customFormat="1" ht="75" customHeight="1" x14ac:dyDescent="0.2">
      <c r="A108" s="125" t="s">
        <v>463</v>
      </c>
      <c r="B108" s="126" t="s">
        <v>229</v>
      </c>
      <c r="C108" s="88" t="s">
        <v>43</v>
      </c>
      <c r="D108" s="89"/>
      <c r="E108" s="88"/>
      <c r="F108" s="97" t="s">
        <v>236</v>
      </c>
      <c r="G108" s="31"/>
      <c r="H108" s="1" t="s">
        <v>47</v>
      </c>
      <c r="I108" s="1" t="s">
        <v>47</v>
      </c>
      <c r="J108" s="1" t="s">
        <v>47</v>
      </c>
      <c r="K108" s="91">
        <f>COUNTIFS(C108:C108,"=High",H108:H108,"=YES-Fully meets")</f>
        <v>0</v>
      </c>
      <c r="L108" s="91">
        <f>COUNTIFS(C108:C108,"=High",H108:H108,"=YES-Partially meets")</f>
        <v>0</v>
      </c>
      <c r="M108" s="91">
        <f>COUNTIFS(C108:C108,"=High",H108:H108,"=NO-Does not meet")</f>
        <v>0</v>
      </c>
      <c r="N108" s="91">
        <f>COUNTIFS(C108:C108,"=Medium",H108:H108,"=YES-Fully meets")</f>
        <v>0</v>
      </c>
      <c r="O108" s="91">
        <f>COUNTIFS(C108:C108,"=Medium",H108:H108,"=YES-Partially meets")</f>
        <v>0</v>
      </c>
      <c r="P108" s="91">
        <f>COUNTIFS(C108:C108,"=Medium",H108:H108,"=NO-Does not meet")</f>
        <v>0</v>
      </c>
      <c r="Q108" s="91">
        <f>COUNTIFS(C108:C108,"=Low",H108:H108,"=YES-Fully meets")</f>
        <v>0</v>
      </c>
      <c r="R108" s="91">
        <f>COUNTIFS(C108:C108,"=Low",H108:H108,"=YES-Partially meets")</f>
        <v>0</v>
      </c>
      <c r="S108" s="91">
        <f>COUNTIFS(C108:C108,"=Low",H108:H108,"=NO-Does not meet")</f>
        <v>0</v>
      </c>
      <c r="T108" s="91">
        <f>+(K108*$K$2)+(L108*$L$2)+(M108*$M$2)+(N108*$N$2)+(O108*$O$2)+(P108*$P$2)+(Q108*$Q$2)+(R108*$R$2)+(S108*$S$2)</f>
        <v>0</v>
      </c>
      <c r="U108" s="91">
        <f>IF($I108="Production",1,IF($I108="Development",0.25,0))</f>
        <v>0</v>
      </c>
      <c r="V108" s="91">
        <f>+T108*U108</f>
        <v>0</v>
      </c>
      <c r="W108" s="91">
        <f>IF(C108="High",$K$2,IF(C108="Medium",$N$2,$Q$2))</f>
        <v>3</v>
      </c>
      <c r="X108" s="92"/>
      <c r="Y108" s="129"/>
    </row>
    <row r="109" spans="1:25" s="86" customFormat="1" ht="75" customHeight="1" x14ac:dyDescent="0.2">
      <c r="A109" s="125" t="s">
        <v>464</v>
      </c>
      <c r="B109" s="126" t="s">
        <v>237</v>
      </c>
      <c r="C109" s="88" t="s">
        <v>49</v>
      </c>
      <c r="D109" s="89"/>
      <c r="E109" s="88"/>
      <c r="F109" s="96" t="s">
        <v>301</v>
      </c>
      <c r="G109" s="31"/>
      <c r="H109" s="1" t="s">
        <v>47</v>
      </c>
      <c r="I109" s="1" t="s">
        <v>47</v>
      </c>
      <c r="J109" s="1" t="s">
        <v>47</v>
      </c>
      <c r="K109" s="91">
        <f t="shared" ref="K109:K114" si="235">COUNTIFS(C109:C109,"=High",H109:H109,"=YES-Fully meets")</f>
        <v>0</v>
      </c>
      <c r="L109" s="91">
        <f t="shared" ref="L109:L114" si="236">COUNTIFS(C109:C109,"=High",H109:H109,"=YES-Partially meets")</f>
        <v>0</v>
      </c>
      <c r="M109" s="91">
        <f t="shared" ref="M109:M114" si="237">COUNTIFS(C109:C109,"=High",H109:H109,"=NO-Does not meet")</f>
        <v>0</v>
      </c>
      <c r="N109" s="91">
        <f t="shared" ref="N109:N114" si="238">COUNTIFS(C109:C109,"=Medium",H109:H109,"=YES-Fully meets")</f>
        <v>0</v>
      </c>
      <c r="O109" s="91">
        <f t="shared" ref="O109:O114" si="239">COUNTIFS(C109:C109,"=Medium",H109:H109,"=YES-Partially meets")</f>
        <v>0</v>
      </c>
      <c r="P109" s="91">
        <f t="shared" ref="P109:P114" si="240">COUNTIFS(C109:C109,"=Medium",H109:H109,"=NO-Does not meet")</f>
        <v>0</v>
      </c>
      <c r="Q109" s="91">
        <f t="shared" ref="Q109:Q114" si="241">COUNTIFS(C109:C109,"=Low",H109:H109,"=YES-Fully meets")</f>
        <v>0</v>
      </c>
      <c r="R109" s="91">
        <f t="shared" ref="R109:R114" si="242">COUNTIFS(C109:C109,"=Low",H109:H109,"=YES-Partially meets")</f>
        <v>0</v>
      </c>
      <c r="S109" s="91">
        <f t="shared" ref="S109:S114" si="243">COUNTIFS(C109:C109,"=Low",H109:H109,"=NO-Does not meet")</f>
        <v>0</v>
      </c>
      <c r="T109" s="91">
        <f t="shared" ref="T109:T114" si="244">+(K109*$K$2)+(L109*$L$2)+(M109*$M$2)+(N109*$N$2)+(O109*$O$2)+(P109*$P$2)+(Q109*$Q$2)+(R109*$R$2)+(S109*$S$2)</f>
        <v>0</v>
      </c>
      <c r="U109" s="91">
        <f t="shared" ref="U109:U114" si="245">IF($I109="Production",1,IF($I109="Development",0.25,0))</f>
        <v>0</v>
      </c>
      <c r="V109" s="91">
        <f t="shared" ref="V109:V114" si="246">+T109*U109</f>
        <v>0</v>
      </c>
      <c r="W109" s="91">
        <f t="shared" ref="W109:W114" si="247">IF(C109="High",$K$2,IF(C109="Medium",$N$2,$Q$2))</f>
        <v>5</v>
      </c>
      <c r="X109" s="92"/>
      <c r="Y109" s="129"/>
    </row>
    <row r="110" spans="1:25" s="86" customFormat="1" ht="75" customHeight="1" x14ac:dyDescent="0.2">
      <c r="A110" s="125" t="s">
        <v>465</v>
      </c>
      <c r="B110" s="126" t="s">
        <v>238</v>
      </c>
      <c r="C110" s="88" t="s">
        <v>49</v>
      </c>
      <c r="D110" s="89"/>
      <c r="E110" s="88"/>
      <c r="F110" s="133" t="s">
        <v>239</v>
      </c>
      <c r="G110" s="31"/>
      <c r="H110" s="1" t="s">
        <v>47</v>
      </c>
      <c r="I110" s="1" t="s">
        <v>47</v>
      </c>
      <c r="J110" s="1" t="s">
        <v>47</v>
      </c>
      <c r="K110" s="91">
        <f>COUNTIFS(C110:C110,"=High",H110:H110,"=YES-Fully meets")</f>
        <v>0</v>
      </c>
      <c r="L110" s="91">
        <f>COUNTIFS(C110:C110,"=High",H110:H110,"=YES-Partially meets")</f>
        <v>0</v>
      </c>
      <c r="M110" s="91">
        <f>COUNTIFS(C110:C110,"=High",H110:H110,"=NO-Does not meet")</f>
        <v>0</v>
      </c>
      <c r="N110" s="91">
        <f>COUNTIFS(C110:C110,"=Medium",H110:H110,"=YES-Fully meets")</f>
        <v>0</v>
      </c>
      <c r="O110" s="91">
        <f>COUNTIFS(C110:C110,"=Medium",H110:H110,"=YES-Partially meets")</f>
        <v>0</v>
      </c>
      <c r="P110" s="91">
        <f>COUNTIFS(C110:C110,"=Medium",H110:H110,"=NO-Does not meet")</f>
        <v>0</v>
      </c>
      <c r="Q110" s="91">
        <f>COUNTIFS(C110:C110,"=Low",H110:H110,"=YES-Fully meets")</f>
        <v>0</v>
      </c>
      <c r="R110" s="91">
        <f>COUNTIFS(C110:C110,"=Low",H110:H110,"=YES-Partially meets")</f>
        <v>0</v>
      </c>
      <c r="S110" s="91">
        <f>COUNTIFS(C110:C110,"=Low",H110:H110,"=NO-Does not meet")</f>
        <v>0</v>
      </c>
      <c r="T110" s="91">
        <f>+(K110*$K$2)+(L110*$L$2)+(M110*$M$2)+(N110*$N$2)+(O110*$O$2)+(P110*$P$2)+(Q110*$Q$2)+(R110*$R$2)+(S110*$S$2)</f>
        <v>0</v>
      </c>
      <c r="U110" s="91">
        <f>IF($I110="Production",1,IF($I110="Development",0.25,0))</f>
        <v>0</v>
      </c>
      <c r="V110" s="91">
        <f>+T110*U110</f>
        <v>0</v>
      </c>
      <c r="W110" s="91">
        <f>IF(C110="High",$K$2,IF(C110="Medium",$N$2,$Q$2))</f>
        <v>5</v>
      </c>
      <c r="X110" s="92"/>
      <c r="Y110" s="129"/>
    </row>
    <row r="111" spans="1:25" s="86" customFormat="1" ht="75" customHeight="1" x14ac:dyDescent="0.2">
      <c r="A111" s="125" t="s">
        <v>466</v>
      </c>
      <c r="B111" s="126" t="s">
        <v>238</v>
      </c>
      <c r="C111" s="88" t="s">
        <v>43</v>
      </c>
      <c r="D111" s="89"/>
      <c r="E111" s="88"/>
      <c r="F111" s="133" t="s">
        <v>240</v>
      </c>
      <c r="G111" s="31"/>
      <c r="H111" s="1" t="s">
        <v>47</v>
      </c>
      <c r="I111" s="1" t="s">
        <v>47</v>
      </c>
      <c r="J111" s="1" t="s">
        <v>47</v>
      </c>
      <c r="K111" s="91">
        <f>COUNTIFS(C111:C111,"=High",H111:H111,"=YES-Fully meets")</f>
        <v>0</v>
      </c>
      <c r="L111" s="91">
        <f>COUNTIFS(C111:C111,"=High",H111:H111,"=YES-Partially meets")</f>
        <v>0</v>
      </c>
      <c r="M111" s="91">
        <f>COUNTIFS(C111:C111,"=High",H111:H111,"=NO-Does not meet")</f>
        <v>0</v>
      </c>
      <c r="N111" s="91">
        <f>COUNTIFS(C111:C111,"=Medium",H111:H111,"=YES-Fully meets")</f>
        <v>0</v>
      </c>
      <c r="O111" s="91">
        <f>COUNTIFS(C111:C111,"=Medium",H111:H111,"=YES-Partially meets")</f>
        <v>0</v>
      </c>
      <c r="P111" s="91">
        <f>COUNTIFS(C111:C111,"=Medium",H111:H111,"=NO-Does not meet")</f>
        <v>0</v>
      </c>
      <c r="Q111" s="91">
        <f>COUNTIFS(C111:C111,"=Low",H111:H111,"=YES-Fully meets")</f>
        <v>0</v>
      </c>
      <c r="R111" s="91">
        <f>COUNTIFS(C111:C111,"=Low",H111:H111,"=YES-Partially meets")</f>
        <v>0</v>
      </c>
      <c r="S111" s="91">
        <f>COUNTIFS(C111:C111,"=Low",H111:H111,"=NO-Does not meet")</f>
        <v>0</v>
      </c>
      <c r="T111" s="91">
        <f>+(K111*$K$2)+(L111*$L$2)+(M111*$M$2)+(N111*$N$2)+(O111*$O$2)+(P111*$P$2)+(Q111*$Q$2)+(R111*$R$2)+(S111*$S$2)</f>
        <v>0</v>
      </c>
      <c r="U111" s="91">
        <f>IF($I111="Production",1,IF($I111="Development",0.25,0))</f>
        <v>0</v>
      </c>
      <c r="V111" s="91">
        <f>+T111*U111</f>
        <v>0</v>
      </c>
      <c r="W111" s="91">
        <f>IF(C111="High",$K$2,IF(C111="Medium",$N$2,$Q$2))</f>
        <v>3</v>
      </c>
      <c r="X111" s="92"/>
      <c r="Y111" s="129"/>
    </row>
    <row r="112" spans="1:25" s="86" customFormat="1" ht="75" customHeight="1" x14ac:dyDescent="0.2">
      <c r="A112" s="125" t="s">
        <v>467</v>
      </c>
      <c r="B112" s="126" t="s">
        <v>238</v>
      </c>
      <c r="C112" s="88" t="s">
        <v>49</v>
      </c>
      <c r="D112" s="89"/>
      <c r="E112" s="88"/>
      <c r="F112" s="133" t="s">
        <v>241</v>
      </c>
      <c r="G112" s="31"/>
      <c r="H112" s="1" t="s">
        <v>47</v>
      </c>
      <c r="I112" s="1" t="s">
        <v>47</v>
      </c>
      <c r="J112" s="1" t="s">
        <v>47</v>
      </c>
      <c r="K112" s="91">
        <f>COUNTIFS(C112:C112,"=High",H112:H112,"=YES-Fully meets")</f>
        <v>0</v>
      </c>
      <c r="L112" s="91">
        <f>COUNTIFS(C112:C112,"=High",H112:H112,"=YES-Partially meets")</f>
        <v>0</v>
      </c>
      <c r="M112" s="91">
        <f>COUNTIFS(C112:C112,"=High",H112:H112,"=NO-Does not meet")</f>
        <v>0</v>
      </c>
      <c r="N112" s="91">
        <f>COUNTIFS(C112:C112,"=Medium",H112:H112,"=YES-Fully meets")</f>
        <v>0</v>
      </c>
      <c r="O112" s="91">
        <f>COUNTIFS(C112:C112,"=Medium",H112:H112,"=YES-Partially meets")</f>
        <v>0</v>
      </c>
      <c r="P112" s="91">
        <f>COUNTIFS(C112:C112,"=Medium",H112:H112,"=NO-Does not meet")</f>
        <v>0</v>
      </c>
      <c r="Q112" s="91">
        <f>COUNTIFS(C112:C112,"=Low",H112:H112,"=YES-Fully meets")</f>
        <v>0</v>
      </c>
      <c r="R112" s="91">
        <f>COUNTIFS(C112:C112,"=Low",H112:H112,"=YES-Partially meets")</f>
        <v>0</v>
      </c>
      <c r="S112" s="91">
        <f>COUNTIFS(C112:C112,"=Low",H112:H112,"=NO-Does not meet")</f>
        <v>0</v>
      </c>
      <c r="T112" s="91">
        <f>+(K112*$K$2)+(L112*$L$2)+(M112*$M$2)+(N112*$N$2)+(O112*$O$2)+(P112*$P$2)+(Q112*$Q$2)+(R112*$R$2)+(S112*$S$2)</f>
        <v>0</v>
      </c>
      <c r="U112" s="91">
        <f>IF($I112="Production",1,IF($I112="Development",0.25,0))</f>
        <v>0</v>
      </c>
      <c r="V112" s="91">
        <f>+T112*U112</f>
        <v>0</v>
      </c>
      <c r="W112" s="91">
        <f>IF(C112="High",$K$2,IF(C112="Medium",$N$2,$Q$2))</f>
        <v>5</v>
      </c>
      <c r="X112" s="92"/>
      <c r="Y112" s="129"/>
    </row>
    <row r="113" spans="1:25" s="86" customFormat="1" ht="75" customHeight="1" x14ac:dyDescent="0.2">
      <c r="A113" s="125" t="s">
        <v>468</v>
      </c>
      <c r="B113" s="126" t="s">
        <v>238</v>
      </c>
      <c r="C113" s="88" t="s">
        <v>49</v>
      </c>
      <c r="D113" s="89"/>
      <c r="E113" s="88"/>
      <c r="F113" s="133" t="s">
        <v>281</v>
      </c>
      <c r="G113" s="31"/>
      <c r="H113" s="1" t="s">
        <v>47</v>
      </c>
      <c r="I113" s="1" t="s">
        <v>47</v>
      </c>
      <c r="J113" s="1" t="s">
        <v>47</v>
      </c>
      <c r="K113" s="91">
        <f>COUNTIFS(C113:C113,"=High",H113:H113,"=YES-Fully meets")</f>
        <v>0</v>
      </c>
      <c r="L113" s="91">
        <f>COUNTIFS(C113:C113,"=High",H113:H113,"=YES-Partially meets")</f>
        <v>0</v>
      </c>
      <c r="M113" s="91">
        <f>COUNTIFS(C113:C113,"=High",H113:H113,"=NO-Does not meet")</f>
        <v>0</v>
      </c>
      <c r="N113" s="91">
        <f>COUNTIFS(C113:C113,"=Medium",H113:H113,"=YES-Fully meets")</f>
        <v>0</v>
      </c>
      <c r="O113" s="91">
        <f>COUNTIFS(C113:C113,"=Medium",H113:H113,"=YES-Partially meets")</f>
        <v>0</v>
      </c>
      <c r="P113" s="91">
        <f>COUNTIFS(C113:C113,"=Medium",H113:H113,"=NO-Does not meet")</f>
        <v>0</v>
      </c>
      <c r="Q113" s="91">
        <f>COUNTIFS(C113:C113,"=Low",H113:H113,"=YES-Fully meets")</f>
        <v>0</v>
      </c>
      <c r="R113" s="91">
        <f>COUNTIFS(C113:C113,"=Low",H113:H113,"=YES-Partially meets")</f>
        <v>0</v>
      </c>
      <c r="S113" s="91">
        <f>COUNTIFS(C113:C113,"=Low",H113:H113,"=NO-Does not meet")</f>
        <v>0</v>
      </c>
      <c r="T113" s="91">
        <f>+(K113*$K$2)+(L113*$L$2)+(M113*$M$2)+(N113*$N$2)+(O113*$O$2)+(P113*$P$2)+(Q113*$Q$2)+(R113*$R$2)+(S113*$S$2)</f>
        <v>0</v>
      </c>
      <c r="U113" s="91">
        <f>IF($I113="Production",1,IF($I113="Development",0.25,0))</f>
        <v>0</v>
      </c>
      <c r="V113" s="91">
        <f>+T113*U113</f>
        <v>0</v>
      </c>
      <c r="W113" s="91">
        <f>IF(C113="High",$K$2,IF(C113="Medium",$N$2,$Q$2))</f>
        <v>5</v>
      </c>
      <c r="X113" s="92"/>
      <c r="Y113" s="129"/>
    </row>
    <row r="114" spans="1:25" s="86" customFormat="1" ht="75" customHeight="1" x14ac:dyDescent="0.2">
      <c r="A114" s="125" t="s">
        <v>469</v>
      </c>
      <c r="B114" s="126" t="s">
        <v>238</v>
      </c>
      <c r="C114" s="88" t="s">
        <v>43</v>
      </c>
      <c r="D114" s="89"/>
      <c r="E114" s="88"/>
      <c r="F114" s="133" t="s">
        <v>242</v>
      </c>
      <c r="G114" s="31"/>
      <c r="H114" s="1" t="s">
        <v>47</v>
      </c>
      <c r="I114" s="1" t="s">
        <v>47</v>
      </c>
      <c r="J114" s="1" t="s">
        <v>47</v>
      </c>
      <c r="K114" s="91">
        <f t="shared" si="235"/>
        <v>0</v>
      </c>
      <c r="L114" s="91">
        <f t="shared" si="236"/>
        <v>0</v>
      </c>
      <c r="M114" s="91">
        <f t="shared" si="237"/>
        <v>0</v>
      </c>
      <c r="N114" s="91">
        <f t="shared" si="238"/>
        <v>0</v>
      </c>
      <c r="O114" s="91">
        <f t="shared" si="239"/>
        <v>0</v>
      </c>
      <c r="P114" s="91">
        <f t="shared" si="240"/>
        <v>0</v>
      </c>
      <c r="Q114" s="91">
        <f t="shared" si="241"/>
        <v>0</v>
      </c>
      <c r="R114" s="91">
        <f t="shared" si="242"/>
        <v>0</v>
      </c>
      <c r="S114" s="91">
        <f t="shared" si="243"/>
        <v>0</v>
      </c>
      <c r="T114" s="91">
        <f t="shared" si="244"/>
        <v>0</v>
      </c>
      <c r="U114" s="91">
        <f t="shared" si="245"/>
        <v>0</v>
      </c>
      <c r="V114" s="91">
        <f t="shared" si="246"/>
        <v>0</v>
      </c>
      <c r="W114" s="91">
        <f t="shared" si="247"/>
        <v>3</v>
      </c>
      <c r="X114" s="92"/>
      <c r="Y114" s="129"/>
    </row>
    <row r="115" spans="1:25" ht="18.75" x14ac:dyDescent="0.3">
      <c r="A115" s="103" t="s">
        <v>187</v>
      </c>
      <c r="B115" s="103"/>
      <c r="C115" s="104"/>
      <c r="D115" s="105"/>
      <c r="E115" s="104"/>
      <c r="F115" s="106"/>
      <c r="G115" s="107"/>
      <c r="H115" s="107"/>
      <c r="I115" s="108"/>
      <c r="J115" s="108"/>
      <c r="K115" s="109">
        <f t="shared" ref="K115:W115" si="248">SUM(K32:K114)</f>
        <v>0</v>
      </c>
      <c r="L115" s="109">
        <f t="shared" si="248"/>
        <v>0</v>
      </c>
      <c r="M115" s="109">
        <f t="shared" si="248"/>
        <v>0</v>
      </c>
      <c r="N115" s="109">
        <f t="shared" si="248"/>
        <v>0</v>
      </c>
      <c r="O115" s="109">
        <f t="shared" si="248"/>
        <v>0</v>
      </c>
      <c r="P115" s="109">
        <f t="shared" si="248"/>
        <v>0</v>
      </c>
      <c r="Q115" s="109">
        <f t="shared" si="248"/>
        <v>0</v>
      </c>
      <c r="R115" s="109">
        <f t="shared" si="248"/>
        <v>0</v>
      </c>
      <c r="S115" s="109">
        <f t="shared" si="248"/>
        <v>0</v>
      </c>
      <c r="T115" s="109">
        <f t="shared" si="248"/>
        <v>0</v>
      </c>
      <c r="U115" s="109">
        <f t="shared" si="248"/>
        <v>0</v>
      </c>
      <c r="V115" s="109">
        <f t="shared" si="248"/>
        <v>0</v>
      </c>
      <c r="W115" s="109">
        <f t="shared" si="248"/>
        <v>241</v>
      </c>
      <c r="X115" s="110"/>
      <c r="Y115" s="106"/>
    </row>
  </sheetData>
  <sheetProtection algorithmName="SHA-512" hashValue="VeIJMJZDrNbOnc2scrrNCC7G7EjFeIJxf9s5YCgIdNK69rK8k6h0xn+YKNKTLwd03BIHV0RPlDjsg1xh5K0h+Q==" saltValue="6ZV8+ly3AWn8b6xizOzg5Q==" spinCount="100000" sheet="1" objects="1" scenarios="1" selectLockedCells="1"/>
  <sortState xmlns:xlrd2="http://schemas.microsoft.com/office/spreadsheetml/2017/richdata2" ref="A4:Y30">
    <sortCondition ref="B4:B30"/>
    <sortCondition ref="A4:A30"/>
  </sortState>
  <mergeCells count="1">
    <mergeCell ref="H2:J2"/>
  </mergeCells>
  <phoneticPr fontId="36" type="noConversion"/>
  <conditionalFormatting sqref="C1:E72">
    <cfRule type="cellIs" dxfId="56" priority="4" operator="equal">
      <formula>"Advantageous"</formula>
    </cfRule>
    <cfRule type="cellIs" dxfId="55" priority="10" operator="equal">
      <formula>"Not Needed"</formula>
    </cfRule>
    <cfRule type="cellIs" dxfId="54" priority="11" operator="equal">
      <formula>"Minimal"</formula>
    </cfRule>
  </conditionalFormatting>
  <conditionalFormatting sqref="C1:E114">
    <cfRule type="cellIs" dxfId="53" priority="1011" stopIfTrue="1" operator="equal">
      <formula>"Extremely Advantageous"</formula>
    </cfRule>
    <cfRule type="cellIs" dxfId="52" priority="1012" stopIfTrue="1" operator="equal">
      <formula>"Highly Advantageous"</formula>
    </cfRule>
  </conditionalFormatting>
  <conditionalFormatting sqref="C4:E30 C32:E114 H4:J30 H32:J114">
    <cfRule type="cellIs" dxfId="51" priority="9" stopIfTrue="1" operator="equal">
      <formula>"Select from Drop Down List"</formula>
    </cfRule>
  </conditionalFormatting>
  <conditionalFormatting sqref="C4:E30 C32:E114">
    <cfRule type="cellIs" dxfId="50" priority="3" stopIfTrue="1" operator="equal">
      <formula>"High"</formula>
    </cfRule>
    <cfRule type="cellIs" dxfId="49" priority="2569" stopIfTrue="1" operator="equal">
      <formula>"Exception"</formula>
    </cfRule>
  </conditionalFormatting>
  <conditionalFormatting sqref="C73:E114 C116:E1048576">
    <cfRule type="cellIs" dxfId="48" priority="2624" operator="equal">
      <formula>"Not Needed"</formula>
    </cfRule>
    <cfRule type="cellIs" dxfId="47" priority="2625" operator="equal">
      <formula>"Minimal"</formula>
    </cfRule>
  </conditionalFormatting>
  <conditionalFormatting sqref="C73:E1048576">
    <cfRule type="cellIs" dxfId="46" priority="956" operator="equal">
      <formula>"Advantageous"</formula>
    </cfRule>
  </conditionalFormatting>
  <conditionalFormatting sqref="C115:E115">
    <cfRule type="cellIs" dxfId="45" priority="952" operator="equal">
      <formula>"Not Needed"</formula>
    </cfRule>
    <cfRule type="cellIs" dxfId="44" priority="953" operator="equal">
      <formula>"Minimal"</formula>
    </cfRule>
    <cfRule type="cellIs" dxfId="43" priority="954" stopIfTrue="1" operator="equal">
      <formula>"Extremely Advantageous"</formula>
    </cfRule>
    <cfRule type="cellIs" dxfId="42" priority="955" stopIfTrue="1" operator="equal">
      <formula>"Highly Advantageous"</formula>
    </cfRule>
  </conditionalFormatting>
  <conditionalFormatting sqref="C116:E1048576">
    <cfRule type="cellIs" dxfId="41" priority="2535" stopIfTrue="1" operator="equal">
      <formula>"Extremely Advantageous"</formula>
    </cfRule>
    <cfRule type="cellIs" dxfId="40" priority="2536" stopIfTrue="1" operator="equal">
      <formula>"Highly Advantageous"</formula>
    </cfRule>
  </conditionalFormatting>
  <conditionalFormatting sqref="G4:G30 G32:G114">
    <cfRule type="expression" dxfId="39" priority="22" stopIfTrue="1">
      <formula>#REF!="YES-partially meets"</formula>
    </cfRule>
  </conditionalFormatting>
  <conditionalFormatting sqref="H64563:H64985">
    <cfRule type="cellIs" dxfId="38" priority="2633" stopIfTrue="1" operator="equal">
      <formula>"Y"</formula>
    </cfRule>
  </conditionalFormatting>
  <conditionalFormatting sqref="H1:J1">
    <cfRule type="cellIs" dxfId="37" priority="2617" stopIfTrue="1" operator="equal">
      <formula>"Select from Drop Down List"</formula>
    </cfRule>
  </conditionalFormatting>
  <conditionalFormatting sqref="H4:J30 H32:J114">
    <cfRule type="cellIs" dxfId="36" priority="18" stopIfTrue="1" operator="equal">
      <formula>"Exception"</formula>
    </cfRule>
  </conditionalFormatting>
  <conditionalFormatting sqref="I115:J64562">
    <cfRule type="cellIs" dxfId="35" priority="951" stopIfTrue="1" operator="equal">
      <formula>"Select from Drop Down List"</formula>
    </cfRule>
  </conditionalFormatting>
  <conditionalFormatting sqref="I3:Y3">
    <cfRule type="cellIs" dxfId="34" priority="1" stopIfTrue="1" operator="equal">
      <formula>"Select from Drop Down List"</formula>
    </cfRule>
  </conditionalFormatting>
  <conditionalFormatting sqref="I31:Y31">
    <cfRule type="cellIs" dxfId="33" priority="23" stopIfTrue="1" operator="equal">
      <formula>"Select from Drop Down List"</formula>
    </cfRule>
  </conditionalFormatting>
  <conditionalFormatting sqref="K64563:K1048576">
    <cfRule type="cellIs" dxfId="32" priority="2619" stopIfTrue="1" operator="equal">
      <formula>"Select from Drop Down List"</formula>
    </cfRule>
  </conditionalFormatting>
  <dataValidations count="6">
    <dataValidation allowBlank="1" showInputMessage="1" showErrorMessage="1" errorTitle="Invalid specification type" error="Please enter a Specification type from the drop-down list." sqref="D1 D29:E30 D3:D28 E4:E30 D31:D1048576 E32:E114" xr:uid="{3D90A62B-EB43-42F2-A2E0-399CB6AF04C3}"/>
    <dataValidation type="list" allowBlank="1" showInputMessage="1" showErrorMessage="1" errorTitle="Invalid specification type" error="Please enter a Specification type from the drop-down list." sqref="D2:D30" xr:uid="{94E1EE32-DD74-42E4-8DED-2E50974D2721}">
      <formula1>"Cloud, On-premise, Hybrid"</formula1>
    </dataValidation>
    <dataValidation type="list" allowBlank="1" showInputMessage="1" showErrorMessage="1" errorTitle="Invalid specification type" error="Please enter a Specification type from the drop-down list." sqref="C4:C30 C32:C114" xr:uid="{49A0DF3D-6179-4389-A2D8-581A6C95CBE5}">
      <formula1>"High, Medium, Low"</formula1>
    </dataValidation>
    <dataValidation type="list" allowBlank="1" showInputMessage="1" showErrorMessage="1" sqref="H4:H30 H32:H114" xr:uid="{5D3C967F-0F85-4F7F-9735-9ABDFCF383A6}">
      <formula1>"Select from drop down list, YES-Fully meets, YES-Partially meets, NO-Does not meet"</formula1>
    </dataValidation>
    <dataValidation type="list" allowBlank="1" showInputMessage="1" showErrorMessage="1" sqref="I4:I30 I32:I114" xr:uid="{8BF8D81C-7207-4569-9FA2-AD325FFDF8A0}">
      <formula1>"Select from drop down list, Production, Development, Roadmap, Not in any environment"</formula1>
    </dataValidation>
    <dataValidation type="list" allowBlank="1" showInputMessage="1" showErrorMessage="1" sqref="J4:J30 J32:J114" xr:uid="{17ED961D-A7B0-4864-90B3-868CE9DA161F}">
      <formula1>"Select from drop down list, Base Pkg, Addl Module, 3rd Party, Configuration, Customization"</formula1>
    </dataValidation>
  </dataValidations>
  <pageMargins left="0.7" right="0.7" top="0.75" bottom="0.75" header="0.3" footer="0.3"/>
  <pageSetup paperSize="17" scale="63" fitToHeight="0" orientation="landscape" r:id="rId1"/>
  <headerFooter>
    <oddHeader>&amp;L&amp;F&amp;R&amp;A</oddHeader>
    <oddFooter>&amp;L&amp;D&amp;C&amp;A&amp;RPage &amp;P</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tabColor rgb="FF00B0F0"/>
    <pageSetUpPr fitToPage="1"/>
  </sheetPr>
  <dimension ref="A1:Y18"/>
  <sheetViews>
    <sheetView tabSelected="1" zoomScale="85" zoomScaleNormal="85" workbookViewId="0">
      <pane ySplit="3" topLeftCell="A5" activePane="bottomLeft" state="frozen"/>
      <selection pane="bottomLeft" activeCell="G8" sqref="G8"/>
    </sheetView>
  </sheetViews>
  <sheetFormatPr defaultColWidth="9.140625" defaultRowHeight="15" x14ac:dyDescent="0.25"/>
  <cols>
    <col min="1" max="1" width="10.7109375" style="111" customWidth="1"/>
    <col min="2" max="2" width="18.7109375" style="111" customWidth="1"/>
    <col min="3" max="3" width="18" style="112" customWidth="1"/>
    <col min="4" max="4" width="18" style="113" hidden="1" customWidth="1"/>
    <col min="5" max="5" width="18" style="112" hidden="1" customWidth="1"/>
    <col min="6" max="6" width="65.7109375" style="114" customWidth="1"/>
    <col min="7" max="7" width="65.7109375" style="115" customWidth="1"/>
    <col min="8" max="8" width="30.42578125" style="115" customWidth="1"/>
    <col min="9" max="10" width="30.7109375" style="116" customWidth="1"/>
    <col min="11" max="11" width="10.7109375" hidden="1" customWidth="1"/>
    <col min="12" max="13" width="10" style="100" hidden="1" customWidth="1"/>
    <col min="14" max="23" width="8.7109375" style="100" hidden="1" customWidth="1"/>
    <col min="24" max="24" width="60.7109375" style="100" hidden="1" customWidth="1"/>
    <col min="25" max="25" width="43.140625" style="100" hidden="1" customWidth="1"/>
    <col min="26" max="16384" width="9.140625" style="100"/>
  </cols>
  <sheetData>
    <row r="1" spans="1:25" s="68" customFormat="1" ht="105" customHeight="1" thickBot="1" x14ac:dyDescent="0.3">
      <c r="A1" s="61" t="s">
        <v>13</v>
      </c>
      <c r="B1" s="61" t="s">
        <v>14</v>
      </c>
      <c r="C1" s="61" t="s">
        <v>15</v>
      </c>
      <c r="D1" s="62" t="s">
        <v>16</v>
      </c>
      <c r="E1" s="61" t="s">
        <v>17</v>
      </c>
      <c r="F1" s="61" t="s">
        <v>18</v>
      </c>
      <c r="G1" s="61" t="s">
        <v>19</v>
      </c>
      <c r="H1" s="61" t="s">
        <v>20</v>
      </c>
      <c r="I1" s="61" t="s">
        <v>21</v>
      </c>
      <c r="J1" s="61" t="s">
        <v>22</v>
      </c>
      <c r="K1" s="63" t="s">
        <v>23</v>
      </c>
      <c r="L1" s="63" t="s">
        <v>24</v>
      </c>
      <c r="M1" s="63" t="s">
        <v>25</v>
      </c>
      <c r="N1" s="63" t="s">
        <v>26</v>
      </c>
      <c r="O1" s="63" t="s">
        <v>27</v>
      </c>
      <c r="P1" s="63" t="s">
        <v>28</v>
      </c>
      <c r="Q1" s="64" t="s">
        <v>29</v>
      </c>
      <c r="R1" s="64" t="s">
        <v>30</v>
      </c>
      <c r="S1" s="64" t="s">
        <v>31</v>
      </c>
      <c r="T1" s="64" t="s">
        <v>32</v>
      </c>
      <c r="U1" s="64" t="s">
        <v>33</v>
      </c>
      <c r="V1" s="64" t="s">
        <v>34</v>
      </c>
      <c r="W1" s="65" t="s">
        <v>35</v>
      </c>
      <c r="X1" s="66" t="s">
        <v>36</v>
      </c>
      <c r="Y1" s="67" t="s">
        <v>37</v>
      </c>
    </row>
    <row r="2" spans="1:25" s="68" customFormat="1" ht="25.5" customHeight="1" thickBot="1" x14ac:dyDescent="0.3">
      <c r="A2" s="118"/>
      <c r="B2" s="119"/>
      <c r="C2" s="120"/>
      <c r="D2" s="121"/>
      <c r="E2" s="120"/>
      <c r="F2" s="122"/>
      <c r="G2" s="122"/>
      <c r="H2" s="151" t="s">
        <v>306</v>
      </c>
      <c r="I2" s="152"/>
      <c r="J2" s="153"/>
      <c r="K2" s="73">
        <v>5</v>
      </c>
      <c r="L2" s="74">
        <v>2</v>
      </c>
      <c r="M2" s="74">
        <v>0</v>
      </c>
      <c r="N2" s="74">
        <v>3</v>
      </c>
      <c r="O2" s="74">
        <v>1</v>
      </c>
      <c r="P2" s="74">
        <v>0</v>
      </c>
      <c r="Q2" s="74">
        <v>1</v>
      </c>
      <c r="R2" s="73">
        <v>0</v>
      </c>
      <c r="S2" s="73">
        <v>0</v>
      </c>
      <c r="T2" s="75"/>
      <c r="U2" s="73" t="s">
        <v>39</v>
      </c>
      <c r="V2" s="75"/>
      <c r="W2" s="77"/>
      <c r="X2" s="78"/>
      <c r="Y2" s="79"/>
    </row>
    <row r="3" spans="1:25" s="86" customFormat="1" ht="30" customHeight="1" x14ac:dyDescent="0.25">
      <c r="A3" s="80"/>
      <c r="B3" s="81"/>
      <c r="C3" s="82"/>
      <c r="D3" s="83"/>
      <c r="E3" s="82"/>
      <c r="F3" s="84" t="s">
        <v>243</v>
      </c>
      <c r="G3" s="85"/>
      <c r="H3" s="85"/>
      <c r="I3" s="82"/>
      <c r="J3" s="82"/>
      <c r="K3" s="82"/>
      <c r="L3" s="82"/>
      <c r="M3" s="82"/>
      <c r="N3" s="82"/>
      <c r="O3" s="82"/>
      <c r="P3" s="82"/>
      <c r="Q3" s="82"/>
      <c r="R3" s="82"/>
      <c r="S3" s="82"/>
      <c r="T3" s="82"/>
      <c r="U3" s="82"/>
      <c r="V3" s="82"/>
      <c r="W3" s="82"/>
      <c r="X3" s="82"/>
      <c r="Y3" s="82"/>
    </row>
    <row r="4" spans="1:25" s="86" customFormat="1" ht="75" customHeight="1" x14ac:dyDescent="0.2">
      <c r="A4" s="125" t="s">
        <v>473</v>
      </c>
      <c r="B4" s="126" t="s">
        <v>504</v>
      </c>
      <c r="C4" s="88" t="s">
        <v>49</v>
      </c>
      <c r="D4" s="89"/>
      <c r="E4" s="88"/>
      <c r="F4" s="96" t="s">
        <v>505</v>
      </c>
      <c r="G4" s="32"/>
      <c r="H4" s="1" t="s">
        <v>47</v>
      </c>
      <c r="I4" s="1" t="s">
        <v>47</v>
      </c>
      <c r="J4" s="1" t="s">
        <v>47</v>
      </c>
      <c r="K4" s="91">
        <f t="shared" ref="K4:K16" si="0">COUNTIFS(C4:C4,"=High",H4:H4,"=YES-Fully meets")</f>
        <v>0</v>
      </c>
      <c r="L4" s="91">
        <f t="shared" ref="L4:L16" si="1">COUNTIFS(C4:C4,"=High",H4:H4,"=YES-Partially meets")</f>
        <v>0</v>
      </c>
      <c r="M4" s="91">
        <f t="shared" ref="M4:M16" si="2">COUNTIFS(C4:C4,"=High",H4:H4,"=NO-Does not meet")</f>
        <v>0</v>
      </c>
      <c r="N4" s="91">
        <f t="shared" ref="N4:N16" si="3">COUNTIFS(C4:C4,"=Medium",H4:H4,"=YES-Fully meets")</f>
        <v>0</v>
      </c>
      <c r="O4" s="91">
        <f t="shared" ref="O4:O16" si="4">COUNTIFS(C4:C4,"=Medium",H4:H4,"=YES-Partially meets")</f>
        <v>0</v>
      </c>
      <c r="P4" s="91">
        <f t="shared" ref="P4:P16" si="5">COUNTIFS(C4:C4,"=Medium",H4:H4,"=YES-Fully meets")</f>
        <v>0</v>
      </c>
      <c r="Q4" s="91">
        <f t="shared" ref="Q4:Q16" si="6">COUNTIFS(C4:C4,"=Medium",H4:H4,"=NO-Does not meet")</f>
        <v>0</v>
      </c>
      <c r="R4" s="91">
        <f t="shared" ref="R4:R16" si="7">COUNTIFS(C4:C4,"=Low",H4:H4,"=YES-Fully meets")</f>
        <v>0</v>
      </c>
      <c r="S4" s="91">
        <f t="shared" ref="S4:S16" si="8">COUNTIFS(C4:C4,"=Low",H4:H4,"=YES-Partially meets")</f>
        <v>0</v>
      </c>
      <c r="T4" s="91">
        <f t="shared" ref="T4:T16" si="9">+(K4*$K$2)+(L4*$L$2)+(M4*$M$2)+(N4*$N$2)+(O4*$O$2)+(P4*$P$2)+(Q4*$Q$2)+(R4*$R$2)+(S4*$S$2)</f>
        <v>0</v>
      </c>
      <c r="U4" s="91">
        <f t="shared" ref="U4:U16" si="10">IF($I4="Production",1,IF($I4="Development",0.25,0))</f>
        <v>0</v>
      </c>
      <c r="V4" s="91">
        <f t="shared" ref="V4:V16" si="11">+T4*U4</f>
        <v>0</v>
      </c>
      <c r="W4" s="91">
        <f t="shared" ref="W4:W17" si="12">IF(C4="High",$K$2,IF(C4="Medium",$N$2,$Q$2))</f>
        <v>5</v>
      </c>
      <c r="X4" s="95"/>
      <c r="Y4" s="127" t="s">
        <v>245</v>
      </c>
    </row>
    <row r="5" spans="1:25" s="86" customFormat="1" ht="75" customHeight="1" x14ac:dyDescent="0.2">
      <c r="A5" s="125" t="s">
        <v>474</v>
      </c>
      <c r="B5" s="126" t="s">
        <v>504</v>
      </c>
      <c r="C5" s="88" t="s">
        <v>43</v>
      </c>
      <c r="D5" s="89"/>
      <c r="E5" s="88"/>
      <c r="F5" s="96" t="s">
        <v>506</v>
      </c>
      <c r="G5" s="32"/>
      <c r="H5" s="1" t="s">
        <v>47</v>
      </c>
      <c r="I5" s="1" t="s">
        <v>47</v>
      </c>
      <c r="J5" s="1" t="s">
        <v>47</v>
      </c>
      <c r="K5" s="91">
        <f t="shared" si="0"/>
        <v>0</v>
      </c>
      <c r="L5" s="91">
        <f t="shared" si="1"/>
        <v>0</v>
      </c>
      <c r="M5" s="91">
        <f t="shared" si="2"/>
        <v>0</v>
      </c>
      <c r="N5" s="91">
        <f t="shared" si="3"/>
        <v>0</v>
      </c>
      <c r="O5" s="91">
        <f t="shared" si="4"/>
        <v>0</v>
      </c>
      <c r="P5" s="91">
        <f t="shared" si="5"/>
        <v>0</v>
      </c>
      <c r="Q5" s="91">
        <f t="shared" si="6"/>
        <v>0</v>
      </c>
      <c r="R5" s="91">
        <f t="shared" si="7"/>
        <v>0</v>
      </c>
      <c r="S5" s="91">
        <f t="shared" si="8"/>
        <v>0</v>
      </c>
      <c r="T5" s="91">
        <f t="shared" si="9"/>
        <v>0</v>
      </c>
      <c r="U5" s="91">
        <f t="shared" si="10"/>
        <v>0</v>
      </c>
      <c r="V5" s="91">
        <f t="shared" si="11"/>
        <v>0</v>
      </c>
      <c r="W5" s="91">
        <f t="shared" si="12"/>
        <v>3</v>
      </c>
      <c r="X5" s="95"/>
      <c r="Y5" s="127" t="s">
        <v>245</v>
      </c>
    </row>
    <row r="6" spans="1:25" s="86" customFormat="1" ht="75" customHeight="1" x14ac:dyDescent="0.2">
      <c r="A6" s="125" t="s">
        <v>475</v>
      </c>
      <c r="B6" s="126" t="s">
        <v>402</v>
      </c>
      <c r="C6" s="88" t="s">
        <v>49</v>
      </c>
      <c r="D6" s="89"/>
      <c r="E6" s="88"/>
      <c r="F6" s="97" t="s">
        <v>403</v>
      </c>
      <c r="G6" s="31"/>
      <c r="H6" s="1" t="s">
        <v>47</v>
      </c>
      <c r="I6" s="1" t="s">
        <v>47</v>
      </c>
      <c r="J6" s="1" t="s">
        <v>47</v>
      </c>
      <c r="K6" s="91">
        <f t="shared" si="0"/>
        <v>0</v>
      </c>
      <c r="L6" s="91">
        <f t="shared" si="1"/>
        <v>0</v>
      </c>
      <c r="M6" s="91">
        <f t="shared" si="2"/>
        <v>0</v>
      </c>
      <c r="N6" s="91">
        <f t="shared" si="3"/>
        <v>0</v>
      </c>
      <c r="O6" s="91">
        <f t="shared" si="4"/>
        <v>0</v>
      </c>
      <c r="P6" s="91">
        <f t="shared" si="5"/>
        <v>0</v>
      </c>
      <c r="Q6" s="91">
        <f t="shared" si="6"/>
        <v>0</v>
      </c>
      <c r="R6" s="91">
        <f t="shared" si="7"/>
        <v>0</v>
      </c>
      <c r="S6" s="91">
        <f t="shared" si="8"/>
        <v>0</v>
      </c>
      <c r="T6" s="91">
        <f t="shared" si="9"/>
        <v>0</v>
      </c>
      <c r="U6" s="91">
        <f t="shared" si="10"/>
        <v>0</v>
      </c>
      <c r="V6" s="91">
        <f t="shared" si="11"/>
        <v>0</v>
      </c>
      <c r="W6" s="91">
        <f t="shared" si="12"/>
        <v>5</v>
      </c>
      <c r="X6" s="95"/>
      <c r="Y6" s="127" t="s">
        <v>246</v>
      </c>
    </row>
    <row r="7" spans="1:25" s="86" customFormat="1" ht="75" customHeight="1" x14ac:dyDescent="0.2">
      <c r="A7" s="125" t="s">
        <v>476</v>
      </c>
      <c r="B7" s="126" t="s">
        <v>282</v>
      </c>
      <c r="C7" s="88" t="s">
        <v>49</v>
      </c>
      <c r="D7" s="89"/>
      <c r="E7" s="88"/>
      <c r="F7" s="96" t="s">
        <v>395</v>
      </c>
      <c r="G7" s="32"/>
      <c r="H7" s="1" t="s">
        <v>47</v>
      </c>
      <c r="I7" s="1" t="s">
        <v>47</v>
      </c>
      <c r="J7" s="1" t="s">
        <v>47</v>
      </c>
      <c r="K7" s="91">
        <f t="shared" si="0"/>
        <v>0</v>
      </c>
      <c r="L7" s="91">
        <f t="shared" si="1"/>
        <v>0</v>
      </c>
      <c r="M7" s="91">
        <f t="shared" si="2"/>
        <v>0</v>
      </c>
      <c r="N7" s="91">
        <f t="shared" si="3"/>
        <v>0</v>
      </c>
      <c r="O7" s="91">
        <f t="shared" si="4"/>
        <v>0</v>
      </c>
      <c r="P7" s="91">
        <f t="shared" si="5"/>
        <v>0</v>
      </c>
      <c r="Q7" s="91">
        <f t="shared" si="6"/>
        <v>0</v>
      </c>
      <c r="R7" s="91">
        <f t="shared" si="7"/>
        <v>0</v>
      </c>
      <c r="S7" s="91">
        <f t="shared" si="8"/>
        <v>0</v>
      </c>
      <c r="T7" s="91">
        <f t="shared" si="9"/>
        <v>0</v>
      </c>
      <c r="U7" s="91">
        <f t="shared" si="10"/>
        <v>0</v>
      </c>
      <c r="V7" s="91">
        <f t="shared" si="11"/>
        <v>0</v>
      </c>
      <c r="W7" s="91">
        <f t="shared" si="12"/>
        <v>5</v>
      </c>
      <c r="X7" s="95"/>
      <c r="Y7" s="127" t="s">
        <v>244</v>
      </c>
    </row>
    <row r="8" spans="1:25" s="86" customFormat="1" ht="75" customHeight="1" x14ac:dyDescent="0.2">
      <c r="A8" s="125" t="s">
        <v>477</v>
      </c>
      <c r="B8" s="126" t="s">
        <v>282</v>
      </c>
      <c r="C8" s="88" t="s">
        <v>49</v>
      </c>
      <c r="D8" s="89"/>
      <c r="E8" s="88"/>
      <c r="F8" s="96" t="s">
        <v>394</v>
      </c>
      <c r="G8" s="32"/>
      <c r="H8" s="1" t="s">
        <v>47</v>
      </c>
      <c r="I8" s="1" t="s">
        <v>47</v>
      </c>
      <c r="J8" s="1" t="s">
        <v>47</v>
      </c>
      <c r="K8" s="91">
        <f t="shared" si="0"/>
        <v>0</v>
      </c>
      <c r="L8" s="91">
        <f t="shared" si="1"/>
        <v>0</v>
      </c>
      <c r="M8" s="91">
        <f t="shared" si="2"/>
        <v>0</v>
      </c>
      <c r="N8" s="91">
        <f t="shared" si="3"/>
        <v>0</v>
      </c>
      <c r="O8" s="91">
        <f t="shared" si="4"/>
        <v>0</v>
      </c>
      <c r="P8" s="91">
        <f t="shared" si="5"/>
        <v>0</v>
      </c>
      <c r="Q8" s="91">
        <f t="shared" si="6"/>
        <v>0</v>
      </c>
      <c r="R8" s="91">
        <f t="shared" si="7"/>
        <v>0</v>
      </c>
      <c r="S8" s="91">
        <f t="shared" si="8"/>
        <v>0</v>
      </c>
      <c r="T8" s="91">
        <f t="shared" si="9"/>
        <v>0</v>
      </c>
      <c r="U8" s="91">
        <f t="shared" si="10"/>
        <v>0</v>
      </c>
      <c r="V8" s="91">
        <f t="shared" si="11"/>
        <v>0</v>
      </c>
      <c r="W8" s="91">
        <f t="shared" si="12"/>
        <v>5</v>
      </c>
      <c r="X8" s="95"/>
      <c r="Y8" s="127" t="s">
        <v>244</v>
      </c>
    </row>
    <row r="9" spans="1:25" s="86" customFormat="1" ht="75" customHeight="1" x14ac:dyDescent="0.2">
      <c r="A9" s="125" t="s">
        <v>478</v>
      </c>
      <c r="B9" s="126" t="s">
        <v>282</v>
      </c>
      <c r="C9" s="88" t="s">
        <v>49</v>
      </c>
      <c r="D9" s="89"/>
      <c r="E9" s="88"/>
      <c r="F9" s="96" t="s">
        <v>396</v>
      </c>
      <c r="G9" s="32"/>
      <c r="H9" s="1" t="s">
        <v>47</v>
      </c>
      <c r="I9" s="1" t="s">
        <v>47</v>
      </c>
      <c r="J9" s="1" t="s">
        <v>47</v>
      </c>
      <c r="K9" s="91">
        <f t="shared" si="0"/>
        <v>0</v>
      </c>
      <c r="L9" s="91">
        <f t="shared" si="1"/>
        <v>0</v>
      </c>
      <c r="M9" s="91">
        <f t="shared" si="2"/>
        <v>0</v>
      </c>
      <c r="N9" s="91">
        <f t="shared" si="3"/>
        <v>0</v>
      </c>
      <c r="O9" s="91">
        <f t="shared" si="4"/>
        <v>0</v>
      </c>
      <c r="P9" s="91">
        <f t="shared" si="5"/>
        <v>0</v>
      </c>
      <c r="Q9" s="91">
        <f t="shared" si="6"/>
        <v>0</v>
      </c>
      <c r="R9" s="91">
        <f t="shared" si="7"/>
        <v>0</v>
      </c>
      <c r="S9" s="91">
        <f t="shared" si="8"/>
        <v>0</v>
      </c>
      <c r="T9" s="91">
        <f t="shared" si="9"/>
        <v>0</v>
      </c>
      <c r="U9" s="91">
        <f t="shared" si="10"/>
        <v>0</v>
      </c>
      <c r="V9" s="91">
        <f t="shared" si="11"/>
        <v>0</v>
      </c>
      <c r="W9" s="91">
        <f t="shared" si="12"/>
        <v>5</v>
      </c>
      <c r="X9" s="95"/>
      <c r="Y9" s="127" t="s">
        <v>244</v>
      </c>
    </row>
    <row r="10" spans="1:25" s="86" customFormat="1" ht="75" customHeight="1" x14ac:dyDescent="0.2">
      <c r="A10" s="125" t="s">
        <v>479</v>
      </c>
      <c r="B10" s="126" t="s">
        <v>282</v>
      </c>
      <c r="C10" s="88" t="s">
        <v>49</v>
      </c>
      <c r="D10" s="89"/>
      <c r="E10" s="88"/>
      <c r="F10" s="96" t="s">
        <v>397</v>
      </c>
      <c r="G10" s="32"/>
      <c r="H10" s="1" t="s">
        <v>47</v>
      </c>
      <c r="I10" s="1" t="s">
        <v>47</v>
      </c>
      <c r="J10" s="1" t="s">
        <v>47</v>
      </c>
      <c r="K10" s="91">
        <f t="shared" si="0"/>
        <v>0</v>
      </c>
      <c r="L10" s="91">
        <f t="shared" si="1"/>
        <v>0</v>
      </c>
      <c r="M10" s="91">
        <f t="shared" si="2"/>
        <v>0</v>
      </c>
      <c r="N10" s="91">
        <f t="shared" si="3"/>
        <v>0</v>
      </c>
      <c r="O10" s="91">
        <f t="shared" si="4"/>
        <v>0</v>
      </c>
      <c r="P10" s="91">
        <f t="shared" si="5"/>
        <v>0</v>
      </c>
      <c r="Q10" s="91">
        <f t="shared" si="6"/>
        <v>0</v>
      </c>
      <c r="R10" s="91">
        <f t="shared" si="7"/>
        <v>0</v>
      </c>
      <c r="S10" s="91">
        <f t="shared" si="8"/>
        <v>0</v>
      </c>
      <c r="T10" s="91">
        <f t="shared" si="9"/>
        <v>0</v>
      </c>
      <c r="U10" s="91">
        <f t="shared" si="10"/>
        <v>0</v>
      </c>
      <c r="V10" s="91">
        <f t="shared" si="11"/>
        <v>0</v>
      </c>
      <c r="W10" s="91">
        <f t="shared" si="12"/>
        <v>5</v>
      </c>
      <c r="X10" s="95"/>
      <c r="Y10" s="127" t="s">
        <v>244</v>
      </c>
    </row>
    <row r="11" spans="1:25" s="86" customFormat="1" ht="75" customHeight="1" x14ac:dyDescent="0.2">
      <c r="A11" s="125" t="s">
        <v>480</v>
      </c>
      <c r="B11" s="126" t="s">
        <v>282</v>
      </c>
      <c r="C11" s="88" t="s">
        <v>49</v>
      </c>
      <c r="D11" s="89"/>
      <c r="E11" s="88"/>
      <c r="F11" s="96" t="s">
        <v>398</v>
      </c>
      <c r="G11" s="32"/>
      <c r="H11" s="1" t="s">
        <v>47</v>
      </c>
      <c r="I11" s="1" t="s">
        <v>47</v>
      </c>
      <c r="J11" s="1" t="s">
        <v>47</v>
      </c>
      <c r="K11" s="91">
        <f t="shared" si="0"/>
        <v>0</v>
      </c>
      <c r="L11" s="91">
        <f t="shared" si="1"/>
        <v>0</v>
      </c>
      <c r="M11" s="91">
        <f t="shared" si="2"/>
        <v>0</v>
      </c>
      <c r="N11" s="91">
        <f t="shared" si="3"/>
        <v>0</v>
      </c>
      <c r="O11" s="91">
        <f t="shared" si="4"/>
        <v>0</v>
      </c>
      <c r="P11" s="91">
        <f t="shared" si="5"/>
        <v>0</v>
      </c>
      <c r="Q11" s="91">
        <f t="shared" si="6"/>
        <v>0</v>
      </c>
      <c r="R11" s="91">
        <f t="shared" si="7"/>
        <v>0</v>
      </c>
      <c r="S11" s="91">
        <f t="shared" si="8"/>
        <v>0</v>
      </c>
      <c r="T11" s="91">
        <f t="shared" si="9"/>
        <v>0</v>
      </c>
      <c r="U11" s="91">
        <f t="shared" si="10"/>
        <v>0</v>
      </c>
      <c r="V11" s="91">
        <f t="shared" si="11"/>
        <v>0</v>
      </c>
      <c r="W11" s="91">
        <f t="shared" si="12"/>
        <v>5</v>
      </c>
      <c r="X11" s="95"/>
      <c r="Y11" s="127" t="s">
        <v>244</v>
      </c>
    </row>
    <row r="12" spans="1:25" s="86" customFormat="1" ht="75" customHeight="1" x14ac:dyDescent="0.2">
      <c r="A12" s="125" t="s">
        <v>481</v>
      </c>
      <c r="B12" s="126" t="s">
        <v>282</v>
      </c>
      <c r="C12" s="88" t="s">
        <v>49</v>
      </c>
      <c r="D12" s="89"/>
      <c r="E12" s="88"/>
      <c r="F12" s="96" t="s">
        <v>399</v>
      </c>
      <c r="G12" s="32"/>
      <c r="H12" s="1" t="s">
        <v>47</v>
      </c>
      <c r="I12" s="1" t="s">
        <v>47</v>
      </c>
      <c r="J12" s="1" t="s">
        <v>47</v>
      </c>
      <c r="K12" s="91">
        <f t="shared" si="0"/>
        <v>0</v>
      </c>
      <c r="L12" s="91">
        <f t="shared" si="1"/>
        <v>0</v>
      </c>
      <c r="M12" s="91">
        <f t="shared" si="2"/>
        <v>0</v>
      </c>
      <c r="N12" s="91">
        <f t="shared" si="3"/>
        <v>0</v>
      </c>
      <c r="O12" s="91">
        <f t="shared" si="4"/>
        <v>0</v>
      </c>
      <c r="P12" s="91">
        <f t="shared" si="5"/>
        <v>0</v>
      </c>
      <c r="Q12" s="91">
        <f t="shared" si="6"/>
        <v>0</v>
      </c>
      <c r="R12" s="91">
        <f t="shared" si="7"/>
        <v>0</v>
      </c>
      <c r="S12" s="91">
        <f t="shared" si="8"/>
        <v>0</v>
      </c>
      <c r="T12" s="91">
        <f t="shared" si="9"/>
        <v>0</v>
      </c>
      <c r="U12" s="91">
        <f t="shared" si="10"/>
        <v>0</v>
      </c>
      <c r="V12" s="91">
        <f t="shared" si="11"/>
        <v>0</v>
      </c>
      <c r="W12" s="91">
        <f t="shared" si="12"/>
        <v>5</v>
      </c>
      <c r="X12" s="95"/>
      <c r="Y12" s="127" t="s">
        <v>244</v>
      </c>
    </row>
    <row r="13" spans="1:25" s="86" customFormat="1" ht="75" customHeight="1" x14ac:dyDescent="0.2">
      <c r="A13" s="125" t="s">
        <v>487</v>
      </c>
      <c r="B13" s="126" t="s">
        <v>282</v>
      </c>
      <c r="C13" s="88" t="s">
        <v>49</v>
      </c>
      <c r="D13" s="89"/>
      <c r="E13" s="88"/>
      <c r="F13" s="96" t="s">
        <v>488</v>
      </c>
      <c r="G13" s="32"/>
      <c r="H13" s="1" t="s">
        <v>47</v>
      </c>
      <c r="I13" s="1" t="s">
        <v>47</v>
      </c>
      <c r="J13" s="1" t="s">
        <v>47</v>
      </c>
      <c r="K13" s="91">
        <f t="shared" si="0"/>
        <v>0</v>
      </c>
      <c r="L13" s="91">
        <f t="shared" si="1"/>
        <v>0</v>
      </c>
      <c r="M13" s="91">
        <f t="shared" si="2"/>
        <v>0</v>
      </c>
      <c r="N13" s="91">
        <f t="shared" si="3"/>
        <v>0</v>
      </c>
      <c r="O13" s="91">
        <f t="shared" si="4"/>
        <v>0</v>
      </c>
      <c r="P13" s="91">
        <f t="shared" si="5"/>
        <v>0</v>
      </c>
      <c r="Q13" s="91">
        <f t="shared" si="6"/>
        <v>0</v>
      </c>
      <c r="R13" s="91">
        <f t="shared" si="7"/>
        <v>0</v>
      </c>
      <c r="S13" s="91">
        <f t="shared" si="8"/>
        <v>0</v>
      </c>
      <c r="T13" s="91">
        <f t="shared" si="9"/>
        <v>0</v>
      </c>
      <c r="U13" s="91">
        <f t="shared" si="10"/>
        <v>0</v>
      </c>
      <c r="V13" s="91">
        <f t="shared" si="11"/>
        <v>0</v>
      </c>
      <c r="W13" s="91">
        <f t="shared" si="12"/>
        <v>5</v>
      </c>
      <c r="X13" s="95"/>
      <c r="Y13" s="127" t="s">
        <v>244</v>
      </c>
    </row>
    <row r="14" spans="1:25" s="86" customFormat="1" ht="75" customHeight="1" x14ac:dyDescent="0.2">
      <c r="A14" s="125" t="s">
        <v>482</v>
      </c>
      <c r="B14" s="126" t="s">
        <v>273</v>
      </c>
      <c r="C14" s="88" t="s">
        <v>49</v>
      </c>
      <c r="D14" s="89"/>
      <c r="E14" s="88"/>
      <c r="F14" s="96" t="s">
        <v>507</v>
      </c>
      <c r="G14" s="32"/>
      <c r="H14" s="1" t="s">
        <v>47</v>
      </c>
      <c r="I14" s="1" t="s">
        <v>47</v>
      </c>
      <c r="J14" s="1" t="s">
        <v>47</v>
      </c>
      <c r="K14" s="91">
        <f t="shared" si="0"/>
        <v>0</v>
      </c>
      <c r="L14" s="91">
        <f t="shared" si="1"/>
        <v>0</v>
      </c>
      <c r="M14" s="91">
        <f t="shared" si="2"/>
        <v>0</v>
      </c>
      <c r="N14" s="91">
        <f t="shared" si="3"/>
        <v>0</v>
      </c>
      <c r="O14" s="91">
        <f t="shared" si="4"/>
        <v>0</v>
      </c>
      <c r="P14" s="91">
        <f t="shared" si="5"/>
        <v>0</v>
      </c>
      <c r="Q14" s="91">
        <f t="shared" si="6"/>
        <v>0</v>
      </c>
      <c r="R14" s="91">
        <f t="shared" si="7"/>
        <v>0</v>
      </c>
      <c r="S14" s="91">
        <f t="shared" si="8"/>
        <v>0</v>
      </c>
      <c r="T14" s="91">
        <f t="shared" si="9"/>
        <v>0</v>
      </c>
      <c r="U14" s="91">
        <f t="shared" si="10"/>
        <v>0</v>
      </c>
      <c r="V14" s="91">
        <f t="shared" si="11"/>
        <v>0</v>
      </c>
      <c r="W14" s="91">
        <f t="shared" si="12"/>
        <v>5</v>
      </c>
      <c r="X14" s="95"/>
      <c r="Y14" s="136" t="s">
        <v>244</v>
      </c>
    </row>
    <row r="15" spans="1:25" s="86" customFormat="1" ht="75" customHeight="1" x14ac:dyDescent="0.2">
      <c r="A15" s="125" t="s">
        <v>485</v>
      </c>
      <c r="B15" s="126" t="s">
        <v>472</v>
      </c>
      <c r="C15" s="88" t="s">
        <v>49</v>
      </c>
      <c r="D15" s="89"/>
      <c r="E15" s="88"/>
      <c r="F15" s="96" t="s">
        <v>483</v>
      </c>
      <c r="G15" s="32"/>
      <c r="H15" s="1" t="s">
        <v>47</v>
      </c>
      <c r="I15" s="1" t="s">
        <v>47</v>
      </c>
      <c r="J15" s="1" t="s">
        <v>47</v>
      </c>
      <c r="K15" s="91">
        <f t="shared" si="0"/>
        <v>0</v>
      </c>
      <c r="L15" s="91">
        <f t="shared" si="1"/>
        <v>0</v>
      </c>
      <c r="M15" s="91">
        <f t="shared" si="2"/>
        <v>0</v>
      </c>
      <c r="N15" s="91">
        <f t="shared" si="3"/>
        <v>0</v>
      </c>
      <c r="O15" s="91">
        <f t="shared" si="4"/>
        <v>0</v>
      </c>
      <c r="P15" s="91">
        <f t="shared" si="5"/>
        <v>0</v>
      </c>
      <c r="Q15" s="91">
        <f t="shared" si="6"/>
        <v>0</v>
      </c>
      <c r="R15" s="91">
        <f t="shared" si="7"/>
        <v>0</v>
      </c>
      <c r="S15" s="91">
        <f t="shared" si="8"/>
        <v>0</v>
      </c>
      <c r="T15" s="91">
        <f t="shared" si="9"/>
        <v>0</v>
      </c>
      <c r="U15" s="91">
        <f t="shared" si="10"/>
        <v>0</v>
      </c>
      <c r="V15" s="91">
        <f t="shared" si="11"/>
        <v>0</v>
      </c>
      <c r="W15" s="91">
        <f t="shared" si="12"/>
        <v>5</v>
      </c>
      <c r="X15" s="95"/>
      <c r="Y15" s="136" t="s">
        <v>244</v>
      </c>
    </row>
    <row r="16" spans="1:25" s="86" customFormat="1" ht="75" customHeight="1" x14ac:dyDescent="0.2">
      <c r="A16" s="125" t="s">
        <v>486</v>
      </c>
      <c r="B16" s="126" t="s">
        <v>472</v>
      </c>
      <c r="C16" s="88" t="s">
        <v>49</v>
      </c>
      <c r="D16" s="89"/>
      <c r="E16" s="88"/>
      <c r="F16" s="96" t="s">
        <v>484</v>
      </c>
      <c r="G16" s="32"/>
      <c r="H16" s="1" t="s">
        <v>47</v>
      </c>
      <c r="I16" s="1" t="s">
        <v>47</v>
      </c>
      <c r="J16" s="1" t="s">
        <v>47</v>
      </c>
      <c r="K16" s="91">
        <f t="shared" si="0"/>
        <v>0</v>
      </c>
      <c r="L16" s="91">
        <f t="shared" si="1"/>
        <v>0</v>
      </c>
      <c r="M16" s="91">
        <f t="shared" si="2"/>
        <v>0</v>
      </c>
      <c r="N16" s="91">
        <f t="shared" si="3"/>
        <v>0</v>
      </c>
      <c r="O16" s="91">
        <f t="shared" si="4"/>
        <v>0</v>
      </c>
      <c r="P16" s="91">
        <f t="shared" si="5"/>
        <v>0</v>
      </c>
      <c r="Q16" s="91">
        <f t="shared" si="6"/>
        <v>0</v>
      </c>
      <c r="R16" s="91">
        <f t="shared" si="7"/>
        <v>0</v>
      </c>
      <c r="S16" s="91">
        <f t="shared" si="8"/>
        <v>0</v>
      </c>
      <c r="T16" s="91">
        <f t="shared" si="9"/>
        <v>0</v>
      </c>
      <c r="U16" s="91">
        <f t="shared" si="10"/>
        <v>0</v>
      </c>
      <c r="V16" s="91">
        <f t="shared" si="11"/>
        <v>0</v>
      </c>
      <c r="W16" s="91">
        <f t="shared" si="12"/>
        <v>5</v>
      </c>
      <c r="X16" s="95"/>
      <c r="Y16" s="136" t="s">
        <v>244</v>
      </c>
    </row>
    <row r="17" spans="1:25" s="86" customFormat="1" ht="75" customHeight="1" x14ac:dyDescent="0.2">
      <c r="A17" s="125" t="s">
        <v>471</v>
      </c>
      <c r="B17" s="126" t="s">
        <v>400</v>
      </c>
      <c r="C17" s="88" t="s">
        <v>49</v>
      </c>
      <c r="D17" s="89"/>
      <c r="E17" s="88"/>
      <c r="F17" s="96" t="s">
        <v>503</v>
      </c>
      <c r="G17" s="32"/>
      <c r="H17" s="1" t="s">
        <v>47</v>
      </c>
      <c r="I17" s="1" t="s">
        <v>47</v>
      </c>
      <c r="J17" s="1" t="s">
        <v>47</v>
      </c>
      <c r="K17" s="91"/>
      <c r="L17" s="91"/>
      <c r="M17" s="91"/>
      <c r="N17" s="91"/>
      <c r="O17" s="91"/>
      <c r="P17" s="91"/>
      <c r="Q17" s="91"/>
      <c r="R17" s="91"/>
      <c r="S17" s="91"/>
      <c r="T17" s="91"/>
      <c r="U17" s="91"/>
      <c r="V17" s="91"/>
      <c r="W17" s="91">
        <f t="shared" si="12"/>
        <v>5</v>
      </c>
      <c r="X17" s="95"/>
      <c r="Y17" s="127"/>
    </row>
    <row r="18" spans="1:25" ht="18.75" x14ac:dyDescent="0.3">
      <c r="A18" s="103" t="s">
        <v>187</v>
      </c>
      <c r="B18" s="103"/>
      <c r="C18" s="104"/>
      <c r="D18" s="105"/>
      <c r="E18" s="104"/>
      <c r="F18" s="106"/>
      <c r="G18" s="107"/>
      <c r="H18" s="107"/>
      <c r="I18" s="108"/>
      <c r="J18" s="108"/>
      <c r="K18" s="109">
        <f t="shared" ref="K18:W18" si="13">SUM(K3:K17)</f>
        <v>0</v>
      </c>
      <c r="L18" s="109">
        <f t="shared" si="13"/>
        <v>0</v>
      </c>
      <c r="M18" s="109">
        <f t="shared" si="13"/>
        <v>0</v>
      </c>
      <c r="N18" s="109">
        <f t="shared" si="13"/>
        <v>0</v>
      </c>
      <c r="O18" s="109">
        <f t="shared" si="13"/>
        <v>0</v>
      </c>
      <c r="P18" s="109">
        <f t="shared" si="13"/>
        <v>0</v>
      </c>
      <c r="Q18" s="109">
        <f t="shared" si="13"/>
        <v>0</v>
      </c>
      <c r="R18" s="109">
        <f t="shared" si="13"/>
        <v>0</v>
      </c>
      <c r="S18" s="109">
        <f t="shared" si="13"/>
        <v>0</v>
      </c>
      <c r="T18" s="109">
        <f t="shared" si="13"/>
        <v>0</v>
      </c>
      <c r="U18" s="109">
        <f t="shared" si="13"/>
        <v>0</v>
      </c>
      <c r="V18" s="109">
        <f t="shared" si="13"/>
        <v>0</v>
      </c>
      <c r="W18" s="109">
        <f t="shared" si="13"/>
        <v>68</v>
      </c>
      <c r="X18" s="109"/>
      <c r="Y18" s="108"/>
    </row>
  </sheetData>
  <sheetProtection algorithmName="SHA-512" hashValue="VWHbCWzuDy06HrVC3QeCTiqbcw3zuE/pFxwZjbAQEATRRp4PHyNj0cdaii/IPOzj5maMM4P1KFQUL7mpvVOddg==" saltValue="1Nw8xfJMZ9gBXbB5m5w6ww==" spinCount="100000" sheet="1" objects="1" scenarios="1" selectLockedCells="1"/>
  <sortState xmlns:xlrd2="http://schemas.microsoft.com/office/spreadsheetml/2017/richdata2" ref="A4:Y17">
    <sortCondition ref="B4:B17"/>
    <sortCondition ref="A4:A17"/>
  </sortState>
  <mergeCells count="1">
    <mergeCell ref="H2:J2"/>
  </mergeCells>
  <phoneticPr fontId="36" type="noConversion"/>
  <conditionalFormatting sqref="C1:E1048576">
    <cfRule type="cellIs" dxfId="31" priority="187" operator="equal">
      <formula>"Not Needed"</formula>
    </cfRule>
    <cfRule type="cellIs" dxfId="30" priority="188" operator="equal">
      <formula>"Minimal"</formula>
    </cfRule>
    <cfRule type="cellIs" dxfId="29" priority="191" operator="equal">
      <formula>"Advantageous"</formula>
    </cfRule>
    <cfRule type="cellIs" dxfId="28" priority="386" stopIfTrue="1" operator="equal">
      <formula>"Extremely Advantageous"</formula>
    </cfRule>
    <cfRule type="cellIs" dxfId="27" priority="387" stopIfTrue="1" operator="equal">
      <formula>"Highly Advantageous"</formula>
    </cfRule>
  </conditionalFormatting>
  <conditionalFormatting sqref="C4:E17 H4:J17">
    <cfRule type="cellIs" dxfId="26" priority="734" stopIfTrue="1" operator="equal">
      <formula>"Select from Drop Down List"</formula>
    </cfRule>
  </conditionalFormatting>
  <conditionalFormatting sqref="C4:E17">
    <cfRule type="cellIs" dxfId="25" priority="3" stopIfTrue="1" operator="equal">
      <formula>"High"</formula>
    </cfRule>
    <cfRule type="cellIs" dxfId="24" priority="733" stopIfTrue="1" operator="equal">
      <formula>"Exception"</formula>
    </cfRule>
  </conditionalFormatting>
  <conditionalFormatting sqref="G4:G17">
    <cfRule type="expression" dxfId="23" priority="573" stopIfTrue="1">
      <formula>#REF!="YES-partially meets"</formula>
    </cfRule>
  </conditionalFormatting>
  <conditionalFormatting sqref="H64350:H64772">
    <cfRule type="cellIs" dxfId="22" priority="958" stopIfTrue="1" operator="equal">
      <formula>"Y"</formula>
    </cfRule>
  </conditionalFormatting>
  <conditionalFormatting sqref="H1:J1">
    <cfRule type="cellIs" dxfId="21" priority="942" stopIfTrue="1" operator="equal">
      <formula>"Select from Drop Down List"</formula>
    </cfRule>
  </conditionalFormatting>
  <conditionalFormatting sqref="H4:J17">
    <cfRule type="cellIs" dxfId="20" priority="132" stopIfTrue="1" operator="equal">
      <formula>"Exception"</formula>
    </cfRule>
  </conditionalFormatting>
  <conditionalFormatting sqref="H17:J17">
    <cfRule type="cellIs" dxfId="19" priority="131" stopIfTrue="1" operator="equal">
      <formula>"Select from Drop Down List"</formula>
    </cfRule>
  </conditionalFormatting>
  <conditionalFormatting sqref="I18:J64349">
    <cfRule type="cellIs" dxfId="18" priority="186" stopIfTrue="1" operator="equal">
      <formula>"Select from Drop Down List"</formula>
    </cfRule>
  </conditionalFormatting>
  <conditionalFormatting sqref="I3:Y3">
    <cfRule type="cellIs" dxfId="17" priority="2" stopIfTrue="1" operator="equal">
      <formula>"Select from Drop Down List"</formula>
    </cfRule>
  </conditionalFormatting>
  <conditionalFormatting sqref="K64350:K1048576">
    <cfRule type="cellIs" dxfId="16" priority="944" stopIfTrue="1" operator="equal">
      <formula>"Select from Drop Down List"</formula>
    </cfRule>
  </conditionalFormatting>
  <conditionalFormatting sqref="Y18">
    <cfRule type="cellIs" dxfId="15" priority="1" stopIfTrue="1" operator="equal">
      <formula>"Select from Drop Down List"</formula>
    </cfRule>
  </conditionalFormatting>
  <dataValidations count="6">
    <dataValidation allowBlank="1" showInputMessage="1" showErrorMessage="1" errorTitle="Invalid specification type" error="Please enter a Specification type from the drop-down list." sqref="D18 D4:E17" xr:uid="{203070C6-3A06-463B-A660-C20AC36B143E}"/>
    <dataValidation type="list" allowBlank="1" showInputMessage="1" showErrorMessage="1" errorTitle="Invalid specification type" error="Please enter a Specification type from the drop-down list." sqref="D2" xr:uid="{0510B446-91FC-40DE-80DD-EA5F3E0379EF}">
      <formula1>"Cloud, On-premise, Hybrid"</formula1>
    </dataValidation>
    <dataValidation type="list" allowBlank="1" showInputMessage="1" showErrorMessage="1" sqref="I4:I17" xr:uid="{E5AEE641-0381-47FD-9156-EFDA75E056BD}">
      <formula1>"Select from drop down list, Production, Development, Roadmap, Not in any environment"</formula1>
    </dataValidation>
    <dataValidation type="list" allowBlank="1" showInputMessage="1" showErrorMessage="1" sqref="H4:H17" xr:uid="{C6BE9785-92AB-4EA4-AB36-52B91176D6D4}">
      <formula1>"Select from drop down list, YES-Fully meets, YES-Partially meets, NO-Does not meet"</formula1>
    </dataValidation>
    <dataValidation type="list" allowBlank="1" showInputMessage="1" showErrorMessage="1" errorTitle="Invalid specification type" error="Please enter a Specification type from the drop-down list." sqref="C4:C17" xr:uid="{254093CE-30D7-4974-8D83-E1AF8E40584D}">
      <formula1>"High, Medium, Low"</formula1>
    </dataValidation>
    <dataValidation type="list" allowBlank="1" showInputMessage="1" showErrorMessage="1" sqref="J4:J17" xr:uid="{449D17C3-8668-4217-83AF-86AD536C7DCA}">
      <formula1>"Select from drop down list, Base Pkg, Addl Module, 3rd Party, Configuration, Customization"</formula1>
    </dataValidation>
  </dataValidations>
  <pageMargins left="0.7" right="0.7" top="0.75" bottom="0.75" header="0.3" footer="0.3"/>
  <pageSetup paperSize="17" scale="63" fitToHeight="0" orientation="landscape" r:id="rId1"/>
  <headerFooter>
    <oddHeader>&amp;L&amp;F&amp;R&amp;A</oddHeader>
    <oddFooter>&amp;L&amp;D&amp;C&amp;A&amp;RPage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3D14D9-F0DF-43C0-BAC2-1A545FFE0BE5}">
  <sheetPr codeName="Sheet8">
    <pageSetUpPr fitToPage="1"/>
  </sheetPr>
  <dimension ref="A1:P32"/>
  <sheetViews>
    <sheetView zoomScale="90" zoomScaleNormal="90" workbookViewId="0">
      <selection sqref="A1:P32"/>
    </sheetView>
  </sheetViews>
  <sheetFormatPr defaultRowHeight="15" x14ac:dyDescent="0.25"/>
  <cols>
    <col min="1" max="1" width="32.5703125" customWidth="1"/>
    <col min="2" max="13" width="14.7109375" customWidth="1"/>
    <col min="16" max="16" width="15.42578125" customWidth="1"/>
  </cols>
  <sheetData>
    <row r="1" spans="1:16" ht="19.5" thickBot="1" x14ac:dyDescent="0.35">
      <c r="A1" s="2" t="s">
        <v>248</v>
      </c>
      <c r="B1" s="3"/>
      <c r="C1" s="3"/>
      <c r="D1" s="3"/>
      <c r="E1" s="3"/>
      <c r="F1" s="3"/>
      <c r="G1" s="4"/>
      <c r="H1" s="4"/>
      <c r="I1" s="4"/>
      <c r="J1" s="154" t="s">
        <v>249</v>
      </c>
      <c r="K1" s="155"/>
      <c r="L1" s="155"/>
      <c r="M1" s="156"/>
      <c r="O1" s="39" t="s">
        <v>250</v>
      </c>
      <c r="P1" s="39" t="s">
        <v>251</v>
      </c>
    </row>
    <row r="2" spans="1:16" ht="15.75" thickBot="1" x14ac:dyDescent="0.3">
      <c r="A2" s="5" t="s">
        <v>252</v>
      </c>
      <c r="B2" s="26" t="s">
        <v>253</v>
      </c>
      <c r="C2" s="6"/>
      <c r="D2" s="6"/>
      <c r="E2" s="6"/>
      <c r="F2" s="6"/>
      <c r="G2" s="7"/>
      <c r="H2" s="7"/>
      <c r="I2" s="7"/>
      <c r="J2" s="6"/>
      <c r="K2" s="6"/>
      <c r="L2" s="6"/>
      <c r="M2" s="8"/>
      <c r="O2" s="38"/>
      <c r="P2" s="38"/>
    </row>
    <row r="3" spans="1:16" ht="15.75" thickBot="1" x14ac:dyDescent="0.3">
      <c r="A3" s="5" t="s">
        <v>254</v>
      </c>
      <c r="B3" s="27">
        <v>25</v>
      </c>
      <c r="C3" s="6"/>
      <c r="D3" s="6"/>
      <c r="E3" s="6"/>
      <c r="F3" s="6"/>
      <c r="G3" s="7"/>
      <c r="H3" s="7"/>
      <c r="I3" s="7"/>
      <c r="J3" s="6"/>
      <c r="K3" s="6"/>
      <c r="L3" s="6"/>
      <c r="M3" s="8"/>
      <c r="O3" s="38"/>
      <c r="P3" s="38"/>
    </row>
    <row r="4" spans="1:16" ht="15.75" x14ac:dyDescent="0.25">
      <c r="A4" s="9" t="s">
        <v>255</v>
      </c>
      <c r="B4" s="157" t="s">
        <v>256</v>
      </c>
      <c r="C4" s="158"/>
      <c r="D4" s="158"/>
      <c r="E4" s="159"/>
      <c r="F4" s="160" t="s">
        <v>257</v>
      </c>
      <c r="G4" s="161"/>
      <c r="H4" s="161"/>
      <c r="I4" s="162"/>
      <c r="J4" s="160" t="s">
        <v>258</v>
      </c>
      <c r="K4" s="161"/>
      <c r="L4" s="161"/>
      <c r="M4" s="163"/>
      <c r="O4" s="38"/>
      <c r="P4" s="38"/>
    </row>
    <row r="5" spans="1:16" ht="15.75" thickBot="1" x14ac:dyDescent="0.3">
      <c r="A5" s="10"/>
      <c r="B5" s="41" t="s">
        <v>259</v>
      </c>
      <c r="C5" s="42" t="s">
        <v>260</v>
      </c>
      <c r="D5" s="42" t="s">
        <v>261</v>
      </c>
      <c r="E5" s="43" t="s">
        <v>262</v>
      </c>
      <c r="F5" s="11" t="s">
        <v>259</v>
      </c>
      <c r="G5" s="12" t="s">
        <v>260</v>
      </c>
      <c r="H5" s="12" t="s">
        <v>261</v>
      </c>
      <c r="I5" s="13" t="s">
        <v>263</v>
      </c>
      <c r="J5" s="11" t="s">
        <v>259</v>
      </c>
      <c r="K5" s="12" t="s">
        <v>260</v>
      </c>
      <c r="L5" s="12" t="s">
        <v>261</v>
      </c>
      <c r="M5" s="17" t="s">
        <v>263</v>
      </c>
      <c r="O5" s="38"/>
      <c r="P5" s="38"/>
    </row>
    <row r="6" spans="1:16" ht="15.75" thickBot="1" x14ac:dyDescent="0.3">
      <c r="A6" s="10"/>
      <c r="B6" s="28">
        <v>5</v>
      </c>
      <c r="C6" s="29">
        <v>3</v>
      </c>
      <c r="D6" s="29">
        <v>1</v>
      </c>
      <c r="E6" s="29">
        <f>MAX(B6:D6)</f>
        <v>5</v>
      </c>
      <c r="F6" s="44"/>
      <c r="G6" s="24"/>
      <c r="H6" s="24"/>
      <c r="I6" s="25"/>
      <c r="J6" s="11"/>
      <c r="K6" s="12"/>
      <c r="L6" s="12"/>
      <c r="M6" s="17"/>
      <c r="O6" s="38"/>
      <c r="P6" s="38"/>
    </row>
    <row r="7" spans="1:16" x14ac:dyDescent="0.25">
      <c r="A7" s="30" t="s">
        <v>264</v>
      </c>
      <c r="B7" s="14">
        <f>COUNTIF('IT Tech Functional Reqs'!$C$4:$C$52,"High")*$B$6</f>
        <v>165</v>
      </c>
      <c r="C7" s="15">
        <f>COUNTIF('IT Tech Functional Reqs'!$C$4:$C$52,"Medium")*$C$6</f>
        <v>48</v>
      </c>
      <c r="D7" s="15">
        <f>COUNTIF('IT Tech Functional Reqs'!$C$4:$C$52,"Low")*$D$6</f>
        <v>0</v>
      </c>
      <c r="E7" s="16">
        <f t="shared" ref="E7:E9" si="0">SUM(B7:D7)</f>
        <v>213</v>
      </c>
      <c r="F7" s="14">
        <f>(SUMIF('IT Tech Functional Reqs'!$C$4:$C$52,"High",'IT Tech Functional Reqs'!$V$4:$V$52))</f>
        <v>0</v>
      </c>
      <c r="G7" s="15">
        <f>(SUMIF('IT Tech Functional Reqs'!$C$4:$C$52,"Medium",'IT Tech Functional Reqs'!$V$4:$V$52))</f>
        <v>0</v>
      </c>
      <c r="H7" s="15">
        <f>(SUMIF('IT Tech Functional Reqs'!$C$4:$C$52,"Low",'IT Tech Functional Reqs'!$V$4:$V$52))</f>
        <v>0</v>
      </c>
      <c r="I7" s="16">
        <f t="shared" ref="I7:I9" si="1">SUM(F7:H7)</f>
        <v>0</v>
      </c>
      <c r="J7" s="14">
        <f t="shared" ref="J7:L9" si="2">IF(F7&gt;0,F7*($B$3/$E$10),0)</f>
        <v>0</v>
      </c>
      <c r="K7" s="15">
        <f t="shared" si="2"/>
        <v>0</v>
      </c>
      <c r="L7" s="15">
        <f t="shared" si="2"/>
        <v>0</v>
      </c>
      <c r="M7" s="23">
        <f>SUM(J7:L7)</f>
        <v>0</v>
      </c>
      <c r="O7" s="40">
        <v>49</v>
      </c>
      <c r="P7" s="60" t="s">
        <v>470</v>
      </c>
    </row>
    <row r="8" spans="1:16" x14ac:dyDescent="0.25">
      <c r="A8" s="30" t="s">
        <v>265</v>
      </c>
      <c r="B8" s="14">
        <f>COUNTIF('Bus Functional Reqs'!$C$32:$C$114,"High")*$B$6</f>
        <v>330</v>
      </c>
      <c r="C8" s="15">
        <f>COUNTIF('Bus Functional Reqs'!$C$32:$C$114,"Medium")*$C$6</f>
        <v>42</v>
      </c>
      <c r="D8" s="15">
        <f>COUNTIF('Bus Functional Reqs'!$C$32:$C$114,"Low")*$D$6</f>
        <v>3</v>
      </c>
      <c r="E8" s="16">
        <f t="shared" si="0"/>
        <v>375</v>
      </c>
      <c r="F8" s="14">
        <f>SUMIF('Bus Functional Reqs'!$C$32:$C$114,"High",'Bus Functional Reqs'!$V$32:$V$114)</f>
        <v>0</v>
      </c>
      <c r="G8" s="15">
        <f>SUMIF('Bus Functional Reqs'!$C$32:$C$114,"Medium",'Bus Functional Reqs'!$V$32:$V$114)</f>
        <v>0</v>
      </c>
      <c r="H8" s="15">
        <f>SUMIF('Bus Functional Reqs'!$C$32:$C$114,"Low",'Bus Functional Reqs'!$V$32:$V$114)</f>
        <v>0</v>
      </c>
      <c r="I8" s="16">
        <f t="shared" si="1"/>
        <v>0</v>
      </c>
      <c r="J8" s="14">
        <f t="shared" si="2"/>
        <v>0</v>
      </c>
      <c r="K8" s="15">
        <f t="shared" si="2"/>
        <v>0</v>
      </c>
      <c r="L8" s="15">
        <f t="shared" si="2"/>
        <v>0</v>
      </c>
      <c r="M8" s="23">
        <f t="shared" ref="M8:M9" si="3">SUM(J8:L8)</f>
        <v>0</v>
      </c>
      <c r="O8" s="40">
        <v>114</v>
      </c>
      <c r="P8" s="40" t="s">
        <v>266</v>
      </c>
    </row>
    <row r="9" spans="1:16" x14ac:dyDescent="0.25">
      <c r="A9" s="30" t="s">
        <v>267</v>
      </c>
      <c r="B9" s="14">
        <f>COUNTIF('Compatability &amp; Interface Reqs'!$C$4:$C$17,"High")*$B$6</f>
        <v>65</v>
      </c>
      <c r="C9" s="15">
        <f>COUNTIF('Compatability &amp; Interface Reqs'!$C$4:$C$17,"Medium")*$C$6</f>
        <v>3</v>
      </c>
      <c r="D9" s="15">
        <f>COUNTIF('Compatability &amp; Interface Reqs'!$C$4:$C$17,"Low")*$D$6</f>
        <v>0</v>
      </c>
      <c r="E9" s="16">
        <f t="shared" si="0"/>
        <v>68</v>
      </c>
      <c r="F9" s="14">
        <f>SUMIF('Compatability &amp; Interface Reqs'!$C$4:$C$17,"High",'Compatability &amp; Interface Reqs'!$V$4:$V$17)</f>
        <v>0</v>
      </c>
      <c r="G9" s="15">
        <f>SUMIF('Compatability &amp; Interface Reqs'!$C$4:$C$17,"Medium",'Compatability &amp; Interface Reqs'!$V$4:$V$17)</f>
        <v>0</v>
      </c>
      <c r="H9" s="15">
        <f>SUMIF('Compatability &amp; Interface Reqs'!$C$4:$C$17,"Low",'Compatability &amp; Interface Reqs'!$V$4:$V$17)</f>
        <v>0</v>
      </c>
      <c r="I9" s="16">
        <f t="shared" si="1"/>
        <v>0</v>
      </c>
      <c r="J9" s="14">
        <f t="shared" si="2"/>
        <v>0</v>
      </c>
      <c r="K9" s="15">
        <f t="shared" si="2"/>
        <v>0</v>
      </c>
      <c r="L9" s="15">
        <f t="shared" si="2"/>
        <v>0</v>
      </c>
      <c r="M9" s="23">
        <f t="shared" si="3"/>
        <v>0</v>
      </c>
      <c r="O9" s="40">
        <v>14</v>
      </c>
      <c r="P9" s="40" t="s">
        <v>266</v>
      </c>
    </row>
    <row r="10" spans="1:16" ht="15.75" thickBot="1" x14ac:dyDescent="0.3">
      <c r="A10" s="18" t="s">
        <v>268</v>
      </c>
      <c r="B10" s="19">
        <f t="shared" ref="B10:M10" si="4">SUM(B7:B9)</f>
        <v>560</v>
      </c>
      <c r="C10" s="20">
        <f t="shared" si="4"/>
        <v>93</v>
      </c>
      <c r="D10" s="20">
        <f t="shared" si="4"/>
        <v>3</v>
      </c>
      <c r="E10" s="21">
        <f t="shared" si="4"/>
        <v>656</v>
      </c>
      <c r="F10" s="19">
        <f t="shared" si="4"/>
        <v>0</v>
      </c>
      <c r="G10" s="20">
        <f t="shared" si="4"/>
        <v>0</v>
      </c>
      <c r="H10" s="20">
        <f t="shared" si="4"/>
        <v>0</v>
      </c>
      <c r="I10" s="21">
        <f t="shared" si="4"/>
        <v>0</v>
      </c>
      <c r="J10" s="19">
        <f t="shared" si="4"/>
        <v>0</v>
      </c>
      <c r="K10" s="20">
        <f t="shared" si="4"/>
        <v>0</v>
      </c>
      <c r="L10" s="20">
        <f t="shared" si="4"/>
        <v>0</v>
      </c>
      <c r="M10" s="22">
        <f t="shared" si="4"/>
        <v>0</v>
      </c>
      <c r="O10" s="40"/>
      <c r="P10" s="40"/>
    </row>
    <row r="11" spans="1:16" ht="15.75" thickBot="1" x14ac:dyDescent="0.3">
      <c r="O11" s="40"/>
      <c r="P11" s="40"/>
    </row>
    <row r="12" spans="1:16" ht="19.5" thickBot="1" x14ac:dyDescent="0.35">
      <c r="A12" s="2" t="s">
        <v>248</v>
      </c>
      <c r="B12" s="3"/>
      <c r="C12" s="3"/>
      <c r="D12" s="3"/>
      <c r="E12" s="3"/>
      <c r="F12" s="3"/>
      <c r="G12" s="4"/>
      <c r="H12" s="4"/>
      <c r="I12" s="4"/>
      <c r="J12" s="154" t="s">
        <v>249</v>
      </c>
      <c r="K12" s="155"/>
      <c r="L12" s="155"/>
      <c r="M12" s="156"/>
      <c r="O12" s="40"/>
      <c r="P12" s="40"/>
    </row>
    <row r="13" spans="1:16" ht="15.75" thickBot="1" x14ac:dyDescent="0.3">
      <c r="A13" s="5" t="s">
        <v>252</v>
      </c>
      <c r="B13" s="26" t="s">
        <v>269</v>
      </c>
      <c r="C13" s="6"/>
      <c r="D13" s="6"/>
      <c r="E13" s="6"/>
      <c r="F13" s="6"/>
      <c r="G13" s="7"/>
      <c r="H13" s="7"/>
      <c r="I13" s="7"/>
      <c r="J13" s="6"/>
      <c r="K13" s="6"/>
      <c r="L13" s="6"/>
      <c r="M13" s="8"/>
      <c r="O13" s="40"/>
      <c r="P13" s="40"/>
    </row>
    <row r="14" spans="1:16" ht="15.75" thickBot="1" x14ac:dyDescent="0.3">
      <c r="A14" s="5" t="s">
        <v>254</v>
      </c>
      <c r="B14" s="27">
        <v>25</v>
      </c>
      <c r="C14" s="6"/>
      <c r="D14" s="6"/>
      <c r="E14" s="6"/>
      <c r="F14" s="6"/>
      <c r="G14" s="7"/>
      <c r="H14" s="7"/>
      <c r="I14" s="7"/>
      <c r="J14" s="6"/>
      <c r="K14" s="6"/>
      <c r="L14" s="6"/>
      <c r="M14" s="8"/>
      <c r="O14" s="40"/>
      <c r="P14" s="40"/>
    </row>
    <row r="15" spans="1:16" ht="15.75" customHeight="1" x14ac:dyDescent="0.25">
      <c r="A15" s="9" t="s">
        <v>255</v>
      </c>
      <c r="B15" s="157" t="s">
        <v>256</v>
      </c>
      <c r="C15" s="158"/>
      <c r="D15" s="158"/>
      <c r="E15" s="159"/>
      <c r="F15" s="160" t="s">
        <v>257</v>
      </c>
      <c r="G15" s="161"/>
      <c r="H15" s="161"/>
      <c r="I15" s="162"/>
      <c r="J15" s="160" t="s">
        <v>258</v>
      </c>
      <c r="K15" s="161"/>
      <c r="L15" s="161"/>
      <c r="M15" s="163"/>
      <c r="O15" s="40"/>
      <c r="P15" s="40"/>
    </row>
    <row r="16" spans="1:16" ht="15.75" thickBot="1" x14ac:dyDescent="0.3">
      <c r="A16" s="10"/>
      <c r="B16" s="41" t="s">
        <v>259</v>
      </c>
      <c r="C16" s="42" t="s">
        <v>260</v>
      </c>
      <c r="D16" s="42" t="s">
        <v>261</v>
      </c>
      <c r="E16" s="43" t="s">
        <v>262</v>
      </c>
      <c r="F16" s="11" t="s">
        <v>259</v>
      </c>
      <c r="G16" s="12" t="s">
        <v>260</v>
      </c>
      <c r="H16" s="12" t="s">
        <v>261</v>
      </c>
      <c r="I16" s="13" t="s">
        <v>263</v>
      </c>
      <c r="J16" s="11" t="s">
        <v>259</v>
      </c>
      <c r="K16" s="12" t="s">
        <v>260</v>
      </c>
      <c r="L16" s="12" t="s">
        <v>261</v>
      </c>
      <c r="M16" s="17" t="s">
        <v>263</v>
      </c>
      <c r="O16" s="40"/>
      <c r="P16" s="40"/>
    </row>
    <row r="17" spans="1:16" ht="15.75" thickBot="1" x14ac:dyDescent="0.3">
      <c r="A17" s="10"/>
      <c r="B17" s="28">
        <v>5</v>
      </c>
      <c r="C17" s="29">
        <v>3</v>
      </c>
      <c r="D17" s="29">
        <v>1</v>
      </c>
      <c r="E17" s="29">
        <f>MAX(B17:D17)</f>
        <v>5</v>
      </c>
      <c r="F17" s="44"/>
      <c r="G17" s="24"/>
      <c r="H17" s="24"/>
      <c r="I17" s="25"/>
      <c r="J17" s="11"/>
      <c r="K17" s="12"/>
      <c r="L17" s="12"/>
      <c r="M17" s="17"/>
      <c r="O17" s="40"/>
      <c r="P17" s="40"/>
    </row>
    <row r="18" spans="1:16" x14ac:dyDescent="0.25">
      <c r="A18" s="30" t="s">
        <v>264</v>
      </c>
      <c r="B18" s="14">
        <f>COUNTIF('IT Tech Functional Reqs'!$C$4:$C$52,"High")*$B$6</f>
        <v>165</v>
      </c>
      <c r="C18" s="15">
        <f>COUNTIF('IT Tech Functional Reqs'!$C$4:$C$52,"Medium")*$C$6</f>
        <v>48</v>
      </c>
      <c r="D18" s="15">
        <f>COUNTIF('IT Tech Functional Reqs'!$C$4:$C$52,"Low")*$D$6</f>
        <v>0</v>
      </c>
      <c r="E18" s="16">
        <f t="shared" ref="E18:E20" si="5">SUM(B18:D18)</f>
        <v>213</v>
      </c>
      <c r="F18" s="14">
        <f>(SUMIF('IT Tech Functional Reqs'!$C$4:$C$52,"High",'IT Tech Functional Reqs'!$V$4:$V$52))</f>
        <v>0</v>
      </c>
      <c r="G18" s="15">
        <f>(SUMIF('IT Tech Functional Reqs'!$C$4:$C$52,"Medium",'IT Tech Functional Reqs'!$V$4:$V$52))</f>
        <v>0</v>
      </c>
      <c r="H18" s="15">
        <f>(SUMIF('IT Tech Functional Reqs'!$C$4:$C$52,"Low",'IT Tech Functional Reqs'!$V$4:$V$52))</f>
        <v>0</v>
      </c>
      <c r="I18" s="16">
        <f t="shared" ref="I18:I20" si="6">SUM(F18:H18)</f>
        <v>0</v>
      </c>
      <c r="J18" s="14">
        <f t="shared" ref="J18:J20" si="7">IF(F18&gt;0,F18*($B$3/$E$10),0)</f>
        <v>0</v>
      </c>
      <c r="K18" s="15">
        <f t="shared" ref="K18:K20" si="8">IF(G18&gt;0,G18*($B$3/$E$10),0)</f>
        <v>0</v>
      </c>
      <c r="L18" s="15">
        <f t="shared" ref="L18:L20" si="9">IF(H18&gt;0,H18*($B$3/$E$10),0)</f>
        <v>0</v>
      </c>
      <c r="M18" s="23">
        <f>SUM(J18:L18)</f>
        <v>0</v>
      </c>
      <c r="O18" s="40">
        <v>49</v>
      </c>
      <c r="P18" s="60" t="s">
        <v>470</v>
      </c>
    </row>
    <row r="19" spans="1:16" x14ac:dyDescent="0.25">
      <c r="A19" s="30" t="s">
        <v>265</v>
      </c>
      <c r="B19" s="14">
        <f>COUNTIF('Bus Functional Reqs'!$C$32:$C$114,"High")*$B$6</f>
        <v>330</v>
      </c>
      <c r="C19" s="15">
        <f>COUNTIF('Bus Functional Reqs'!$C$32:$C$114,"Medium")*$C$6</f>
        <v>42</v>
      </c>
      <c r="D19" s="15">
        <f>COUNTIF('Bus Functional Reqs'!$C$32:$C$114,"Low")*$D$6</f>
        <v>3</v>
      </c>
      <c r="E19" s="16">
        <f t="shared" si="5"/>
        <v>375</v>
      </c>
      <c r="F19" s="14">
        <f>SUMIF('Bus Functional Reqs'!$C$32:$C$114,"High",'Bus Functional Reqs'!$V$32:$V$114)</f>
        <v>0</v>
      </c>
      <c r="G19" s="15">
        <f>SUMIF('Bus Functional Reqs'!$C$32:$C$114,"Medium",'Bus Functional Reqs'!$V$32:$V$114)</f>
        <v>0</v>
      </c>
      <c r="H19" s="15">
        <f>SUMIF('Bus Functional Reqs'!$C$32:$C$114,"Low",'Bus Functional Reqs'!$V$32:$V$114)</f>
        <v>0</v>
      </c>
      <c r="I19" s="16">
        <f t="shared" si="6"/>
        <v>0</v>
      </c>
      <c r="J19" s="14">
        <f t="shared" si="7"/>
        <v>0</v>
      </c>
      <c r="K19" s="15">
        <f t="shared" si="8"/>
        <v>0</v>
      </c>
      <c r="L19" s="15">
        <f t="shared" si="9"/>
        <v>0</v>
      </c>
      <c r="M19" s="23">
        <f t="shared" ref="M19:M20" si="10">SUM(J19:L19)</f>
        <v>0</v>
      </c>
      <c r="O19" s="40">
        <v>114</v>
      </c>
      <c r="P19" s="40" t="s">
        <v>266</v>
      </c>
    </row>
    <row r="20" spans="1:16" x14ac:dyDescent="0.25">
      <c r="A20" s="30" t="s">
        <v>267</v>
      </c>
      <c r="B20" s="14">
        <f>COUNTIF('Compatability &amp; Interface Reqs'!$C$4:$C$17,"High")*$B$6</f>
        <v>65</v>
      </c>
      <c r="C20" s="15">
        <f>COUNTIF('Compatability &amp; Interface Reqs'!$C$4:$C$17,"Medium")*$C$6</f>
        <v>3</v>
      </c>
      <c r="D20" s="15">
        <f>COUNTIF('Compatability &amp; Interface Reqs'!$C$4:$C$17,"Low")*$D$6</f>
        <v>0</v>
      </c>
      <c r="E20" s="16">
        <f t="shared" si="5"/>
        <v>68</v>
      </c>
      <c r="F20" s="14">
        <f>SUMIF('Compatability &amp; Interface Reqs'!$C$4:$C$17,"High",'Compatability &amp; Interface Reqs'!$V$4:$V$17)</f>
        <v>0</v>
      </c>
      <c r="G20" s="15">
        <f>SUMIF('Compatability &amp; Interface Reqs'!$C$4:$C$17,"Medium",'Compatability &amp; Interface Reqs'!$V$4:$V$17)</f>
        <v>0</v>
      </c>
      <c r="H20" s="15">
        <f>SUMIF('Compatability &amp; Interface Reqs'!$C$4:$C$17,"Low",'Compatability &amp; Interface Reqs'!$V$4:$V$17)</f>
        <v>0</v>
      </c>
      <c r="I20" s="16">
        <f t="shared" si="6"/>
        <v>0</v>
      </c>
      <c r="J20" s="14">
        <f t="shared" si="7"/>
        <v>0</v>
      </c>
      <c r="K20" s="15">
        <f t="shared" si="8"/>
        <v>0</v>
      </c>
      <c r="L20" s="15">
        <f t="shared" si="9"/>
        <v>0</v>
      </c>
      <c r="M20" s="23">
        <f t="shared" si="10"/>
        <v>0</v>
      </c>
      <c r="O20" s="40">
        <v>14</v>
      </c>
      <c r="P20" s="40" t="s">
        <v>266</v>
      </c>
    </row>
    <row r="21" spans="1:16" ht="15.75" thickBot="1" x14ac:dyDescent="0.3">
      <c r="A21" s="18" t="s">
        <v>268</v>
      </c>
      <c r="B21" s="19">
        <f t="shared" ref="B21:M21" si="11">SUM(B18:B20)</f>
        <v>560</v>
      </c>
      <c r="C21" s="20">
        <f t="shared" si="11"/>
        <v>93</v>
      </c>
      <c r="D21" s="20">
        <f t="shared" si="11"/>
        <v>3</v>
      </c>
      <c r="E21" s="21">
        <f t="shared" si="11"/>
        <v>656</v>
      </c>
      <c r="F21" s="19">
        <f t="shared" si="11"/>
        <v>0</v>
      </c>
      <c r="G21" s="20">
        <f t="shared" si="11"/>
        <v>0</v>
      </c>
      <c r="H21" s="20">
        <f t="shared" si="11"/>
        <v>0</v>
      </c>
      <c r="I21" s="21">
        <f t="shared" si="11"/>
        <v>0</v>
      </c>
      <c r="J21" s="19">
        <f t="shared" si="11"/>
        <v>0</v>
      </c>
      <c r="K21" s="20">
        <f t="shared" si="11"/>
        <v>0</v>
      </c>
      <c r="L21" s="20">
        <f t="shared" si="11"/>
        <v>0</v>
      </c>
      <c r="M21" s="22">
        <f t="shared" si="11"/>
        <v>0</v>
      </c>
      <c r="O21" s="40"/>
      <c r="P21" s="40"/>
    </row>
    <row r="22" spans="1:16" ht="15.75" thickBot="1" x14ac:dyDescent="0.3">
      <c r="O22" s="40"/>
      <c r="P22" s="40"/>
    </row>
    <row r="23" spans="1:16" ht="19.5" thickBot="1" x14ac:dyDescent="0.35">
      <c r="A23" s="2" t="s">
        <v>248</v>
      </c>
      <c r="B23" s="3"/>
      <c r="C23" s="3"/>
      <c r="D23" s="3"/>
      <c r="E23" s="3"/>
      <c r="F23" s="3"/>
      <c r="G23" s="4"/>
      <c r="H23" s="4"/>
      <c r="I23" s="4"/>
      <c r="J23" s="154" t="s">
        <v>249</v>
      </c>
      <c r="K23" s="155"/>
      <c r="L23" s="155"/>
      <c r="M23" s="156"/>
      <c r="O23" s="40"/>
      <c r="P23" s="40"/>
    </row>
    <row r="24" spans="1:16" ht="15.75" thickBot="1" x14ac:dyDescent="0.3">
      <c r="A24" s="5" t="s">
        <v>252</v>
      </c>
      <c r="B24" s="26" t="s">
        <v>270</v>
      </c>
      <c r="C24" s="6"/>
      <c r="D24" s="6"/>
      <c r="E24" s="6"/>
      <c r="F24" s="6"/>
      <c r="G24" s="7"/>
      <c r="H24" s="7"/>
      <c r="I24" s="7"/>
      <c r="J24" s="6"/>
      <c r="K24" s="6"/>
      <c r="L24" s="6"/>
      <c r="M24" s="8"/>
      <c r="O24" s="40"/>
      <c r="P24" s="40"/>
    </row>
    <row r="25" spans="1:16" ht="15.75" thickBot="1" x14ac:dyDescent="0.3">
      <c r="A25" s="5" t="s">
        <v>254</v>
      </c>
      <c r="B25" s="27">
        <v>25</v>
      </c>
      <c r="C25" s="6"/>
      <c r="D25" s="6"/>
      <c r="E25" s="6"/>
      <c r="F25" s="6"/>
      <c r="G25" s="7"/>
      <c r="H25" s="7"/>
      <c r="I25" s="7"/>
      <c r="J25" s="6"/>
      <c r="K25" s="6"/>
      <c r="L25" s="6"/>
      <c r="M25" s="8"/>
      <c r="O25" s="40"/>
      <c r="P25" s="40"/>
    </row>
    <row r="26" spans="1:16" ht="15.75" customHeight="1" x14ac:dyDescent="0.25">
      <c r="A26" s="9" t="s">
        <v>255</v>
      </c>
      <c r="B26" s="157" t="s">
        <v>256</v>
      </c>
      <c r="C26" s="158"/>
      <c r="D26" s="158"/>
      <c r="E26" s="159"/>
      <c r="F26" s="160" t="s">
        <v>257</v>
      </c>
      <c r="G26" s="161"/>
      <c r="H26" s="161"/>
      <c r="I26" s="162"/>
      <c r="J26" s="160" t="s">
        <v>258</v>
      </c>
      <c r="K26" s="161"/>
      <c r="L26" s="161"/>
      <c r="M26" s="163"/>
      <c r="O26" s="40"/>
      <c r="P26" s="40"/>
    </row>
    <row r="27" spans="1:16" ht="15.75" thickBot="1" x14ac:dyDescent="0.3">
      <c r="A27" s="10"/>
      <c r="B27" s="41" t="s">
        <v>259</v>
      </c>
      <c r="C27" s="42" t="s">
        <v>260</v>
      </c>
      <c r="D27" s="42" t="s">
        <v>261</v>
      </c>
      <c r="E27" s="43" t="s">
        <v>262</v>
      </c>
      <c r="F27" s="11" t="s">
        <v>259</v>
      </c>
      <c r="G27" s="12" t="s">
        <v>260</v>
      </c>
      <c r="H27" s="12" t="s">
        <v>261</v>
      </c>
      <c r="I27" s="13" t="s">
        <v>263</v>
      </c>
      <c r="J27" s="11" t="s">
        <v>259</v>
      </c>
      <c r="K27" s="12" t="s">
        <v>260</v>
      </c>
      <c r="L27" s="12" t="s">
        <v>261</v>
      </c>
      <c r="M27" s="17" t="s">
        <v>263</v>
      </c>
      <c r="O27" s="40"/>
      <c r="P27" s="40"/>
    </row>
    <row r="28" spans="1:16" ht="15.75" thickBot="1" x14ac:dyDescent="0.3">
      <c r="A28" s="10"/>
      <c r="B28" s="28">
        <v>5</v>
      </c>
      <c r="C28" s="29">
        <v>3</v>
      </c>
      <c r="D28" s="29">
        <v>1</v>
      </c>
      <c r="E28" s="29">
        <f>MAX(B28:D28)</f>
        <v>5</v>
      </c>
      <c r="F28" s="44"/>
      <c r="G28" s="24"/>
      <c r="H28" s="24"/>
      <c r="I28" s="25"/>
      <c r="J28" s="11"/>
      <c r="K28" s="12"/>
      <c r="L28" s="12"/>
      <c r="M28" s="17"/>
      <c r="O28" s="40"/>
      <c r="P28" s="40"/>
    </row>
    <row r="29" spans="1:16" x14ac:dyDescent="0.25">
      <c r="A29" s="30" t="s">
        <v>264</v>
      </c>
      <c r="B29" s="14">
        <f>(COUNTIF('IT Tech Functional Reqs'!$C$4:$C$52,"High")*$B$6) - (COUNTIF('IT Tech Functional Reqs'!$C$11:$C$20,"High")*$B$6)</f>
        <v>140</v>
      </c>
      <c r="C29" s="15">
        <f>(COUNTIF('IT Tech Functional Reqs'!$C$4:$C$52,"Medium")*$C$6)- (COUNTIF('IT Tech Functional Reqs'!$C$11:$C$20,"Medium")*$C$6)</f>
        <v>33</v>
      </c>
      <c r="D29" s="15">
        <f>(COUNTIF('IT Tech Functional Reqs'!$C$4:$C$52,"Low")*$D$6)-(COUNTIF('IT Tech Functional Reqs'!$C$11:$C$20,"Low")*$D$6)</f>
        <v>0</v>
      </c>
      <c r="E29" s="16">
        <f t="shared" ref="E29:E31" si="12">SUM(B29:D29)</f>
        <v>173</v>
      </c>
      <c r="F29" s="14">
        <f>(SUMIF('IT Tech Functional Reqs'!$C$4:$C$52,"High",'IT Tech Functional Reqs'!$V$4:$V$52))-(SUMIF('IT Tech Functional Reqs'!$C11:$C$20,"High",'IT Tech Functional Reqs'!$V$11:$V$20))</f>
        <v>0</v>
      </c>
      <c r="G29" s="15">
        <f>(SUMIF('IT Tech Functional Reqs'!$C$4:$C$52,"Medium",'IT Tech Functional Reqs'!$V$4:$V$52))-(SUMIF('IT Tech Functional Reqs'!$C11:$C$20,"Medium",'IT Tech Functional Reqs'!$V$11:$V$20))</f>
        <v>0</v>
      </c>
      <c r="H29" s="15">
        <f>(SUMIF('IT Tech Functional Reqs'!$C$4:$C$52,"Low",'IT Tech Functional Reqs'!$V$4:$V$52))-(SUMIF('IT Tech Functional Reqs'!$C11:$C$20,"Low",'IT Tech Functional Reqs'!$V$11:$V$20))</f>
        <v>0</v>
      </c>
      <c r="I29" s="16">
        <f t="shared" ref="I29:I31" si="13">SUM(F29:H29)</f>
        <v>0</v>
      </c>
      <c r="J29" s="14">
        <f t="shared" ref="J29:J31" si="14">IF(F29&gt;0,F29*($B$3/$E$10),0)</f>
        <v>0</v>
      </c>
      <c r="K29" s="15">
        <f t="shared" ref="K29:K31" si="15">IF(G29&gt;0,G29*($B$3/$E$10),0)</f>
        <v>0</v>
      </c>
      <c r="L29" s="15">
        <f t="shared" ref="L29:L31" si="16">IF(H29&gt;0,H29*($B$3/$E$10),0)</f>
        <v>0</v>
      </c>
      <c r="M29" s="23">
        <f>SUM(J29:L29)</f>
        <v>0</v>
      </c>
      <c r="O29" s="40">
        <v>49</v>
      </c>
      <c r="P29" s="60" t="s">
        <v>470</v>
      </c>
    </row>
    <row r="30" spans="1:16" x14ac:dyDescent="0.25">
      <c r="A30" s="30" t="s">
        <v>265</v>
      </c>
      <c r="B30" s="14">
        <f>COUNTIF('Bus Functional Reqs'!$C$32:$C$114,"High")*$B$6</f>
        <v>330</v>
      </c>
      <c r="C30" s="15">
        <f>COUNTIF('Bus Functional Reqs'!$C$32:$C$114,"Medium")*$C$6</f>
        <v>42</v>
      </c>
      <c r="D30" s="15">
        <f>COUNTIF('Bus Functional Reqs'!$C$32:$C$114,"Low")*$D$6</f>
        <v>3</v>
      </c>
      <c r="E30" s="16">
        <f t="shared" si="12"/>
        <v>375</v>
      </c>
      <c r="F30" s="14">
        <f>SUMIF('Bus Functional Reqs'!$C$32:$C$114,"High",'Bus Functional Reqs'!$V$32:$V$114)</f>
        <v>0</v>
      </c>
      <c r="G30" s="15">
        <f>SUMIF('Bus Functional Reqs'!$C$32:$C$114,"Medium",'Bus Functional Reqs'!$V$32:$V$114)</f>
        <v>0</v>
      </c>
      <c r="H30" s="15">
        <f>SUMIF('Bus Functional Reqs'!$C$32:$C$114,"Low",'Bus Functional Reqs'!$V$32:$V$114)</f>
        <v>0</v>
      </c>
      <c r="I30" s="16">
        <f t="shared" si="13"/>
        <v>0</v>
      </c>
      <c r="J30" s="14">
        <f t="shared" si="14"/>
        <v>0</v>
      </c>
      <c r="K30" s="15">
        <f t="shared" si="15"/>
        <v>0</v>
      </c>
      <c r="L30" s="15">
        <f t="shared" si="16"/>
        <v>0</v>
      </c>
      <c r="M30" s="23">
        <f t="shared" ref="M30:M31" si="17">SUM(J30:L30)</f>
        <v>0</v>
      </c>
      <c r="O30" s="40">
        <v>114</v>
      </c>
      <c r="P30" s="40" t="s">
        <v>266</v>
      </c>
    </row>
    <row r="31" spans="1:16" x14ac:dyDescent="0.25">
      <c r="A31" s="30" t="s">
        <v>267</v>
      </c>
      <c r="B31" s="14">
        <f>COUNTIF('Compatability &amp; Interface Reqs'!$C$4:$C$17,"High")*$B$6</f>
        <v>65</v>
      </c>
      <c r="C31" s="15">
        <f>COUNTIF('Compatability &amp; Interface Reqs'!$C$4:$C$17,"Medium")*$C$6</f>
        <v>3</v>
      </c>
      <c r="D31" s="15">
        <f>COUNTIF('Compatability &amp; Interface Reqs'!$C$4:$C$17,"Low")*$D$6</f>
        <v>0</v>
      </c>
      <c r="E31" s="16">
        <f t="shared" si="12"/>
        <v>68</v>
      </c>
      <c r="F31" s="14">
        <f>SUMIF('Compatability &amp; Interface Reqs'!$C$4:$C$17,"High",'Compatability &amp; Interface Reqs'!$V$4:$V$17)</f>
        <v>0</v>
      </c>
      <c r="G31" s="15">
        <f>SUMIF('Compatability &amp; Interface Reqs'!$C$4:$C$17,"Medium",'Compatability &amp; Interface Reqs'!$V$4:$V$17)</f>
        <v>0</v>
      </c>
      <c r="H31" s="15">
        <f>SUMIF('Compatability &amp; Interface Reqs'!$C$4:$C$17,"Low",'Compatability &amp; Interface Reqs'!$V$4:$V$17)</f>
        <v>0</v>
      </c>
      <c r="I31" s="16">
        <f t="shared" si="13"/>
        <v>0</v>
      </c>
      <c r="J31" s="14">
        <f t="shared" si="14"/>
        <v>0</v>
      </c>
      <c r="K31" s="15">
        <f t="shared" si="15"/>
        <v>0</v>
      </c>
      <c r="L31" s="15">
        <f t="shared" si="16"/>
        <v>0</v>
      </c>
      <c r="M31" s="23">
        <f t="shared" si="17"/>
        <v>0</v>
      </c>
      <c r="O31" s="40">
        <v>14</v>
      </c>
      <c r="P31" s="40" t="s">
        <v>266</v>
      </c>
    </row>
    <row r="32" spans="1:16" ht="15.75" thickBot="1" x14ac:dyDescent="0.3">
      <c r="A32" s="18" t="s">
        <v>268</v>
      </c>
      <c r="B32" s="19">
        <f t="shared" ref="B32:M32" si="18">SUM(B29:B31)</f>
        <v>535</v>
      </c>
      <c r="C32" s="20">
        <f t="shared" si="18"/>
        <v>78</v>
      </c>
      <c r="D32" s="20">
        <f t="shared" si="18"/>
        <v>3</v>
      </c>
      <c r="E32" s="21">
        <f t="shared" si="18"/>
        <v>616</v>
      </c>
      <c r="F32" s="19">
        <f t="shared" si="18"/>
        <v>0</v>
      </c>
      <c r="G32" s="20">
        <f t="shared" si="18"/>
        <v>0</v>
      </c>
      <c r="H32" s="20">
        <f t="shared" si="18"/>
        <v>0</v>
      </c>
      <c r="I32" s="21">
        <f t="shared" si="18"/>
        <v>0</v>
      </c>
      <c r="J32" s="19">
        <f t="shared" si="18"/>
        <v>0</v>
      </c>
      <c r="K32" s="20">
        <f t="shared" si="18"/>
        <v>0</v>
      </c>
      <c r="L32" s="20">
        <f t="shared" si="18"/>
        <v>0</v>
      </c>
      <c r="M32" s="22">
        <f t="shared" si="18"/>
        <v>0</v>
      </c>
      <c r="O32" s="38"/>
      <c r="P32" s="38"/>
    </row>
  </sheetData>
  <sheetProtection algorithmName="SHA-512" hashValue="JMRAOVbi7Fc24RKfohtBA0CEXODGs/xXuwC7lcrUuR7ljX/peOQO15Ntanq1O0irDjjhBGKJxawYLqU1w69gwQ==" saltValue="kkZ+TM0qP/blVL3Jwk/YBw==" spinCount="100000" sheet="1" selectLockedCells="1" selectUnlockedCells="1"/>
  <mergeCells count="12">
    <mergeCell ref="B15:E15"/>
    <mergeCell ref="F15:I15"/>
    <mergeCell ref="J15:M15"/>
    <mergeCell ref="J23:M23"/>
    <mergeCell ref="B26:E26"/>
    <mergeCell ref="F26:I26"/>
    <mergeCell ref="J26:M26"/>
    <mergeCell ref="J1:M1"/>
    <mergeCell ref="B4:E4"/>
    <mergeCell ref="F4:I4"/>
    <mergeCell ref="J4:M4"/>
    <mergeCell ref="J12:M12"/>
  </mergeCells>
  <conditionalFormatting sqref="B2">
    <cfRule type="cellIs" dxfId="14" priority="21" operator="equal">
      <formula>"Advantageous"</formula>
    </cfRule>
    <cfRule type="cellIs" dxfId="13" priority="22" operator="equal">
      <formula>"Not Needed"</formula>
    </cfRule>
    <cfRule type="cellIs" dxfId="12" priority="23" operator="equal">
      <formula>"Minimal"</formula>
    </cfRule>
    <cfRule type="cellIs" dxfId="11" priority="24" stopIfTrue="1" operator="equal">
      <formula>"Extremely Advantageous"</formula>
    </cfRule>
    <cfRule type="cellIs" dxfId="10" priority="25" stopIfTrue="1" operator="equal">
      <formula>"Highly Advantageous"</formula>
    </cfRule>
  </conditionalFormatting>
  <conditionalFormatting sqref="B13">
    <cfRule type="cellIs" dxfId="9" priority="6" operator="equal">
      <formula>"Advantageous"</formula>
    </cfRule>
    <cfRule type="cellIs" dxfId="8" priority="7" operator="equal">
      <formula>"Not Needed"</formula>
    </cfRule>
    <cfRule type="cellIs" dxfId="7" priority="8" operator="equal">
      <formula>"Minimal"</formula>
    </cfRule>
    <cfRule type="cellIs" dxfId="6" priority="9" stopIfTrue="1" operator="equal">
      <formula>"Extremely Advantageous"</formula>
    </cfRule>
    <cfRule type="cellIs" dxfId="5" priority="10" stopIfTrue="1" operator="equal">
      <formula>"Highly Advantageous"</formula>
    </cfRule>
  </conditionalFormatting>
  <conditionalFormatting sqref="B24">
    <cfRule type="cellIs" dxfId="4" priority="1" operator="equal">
      <formula>"Advantageous"</formula>
    </cfRule>
    <cfRule type="cellIs" dxfId="3" priority="2" operator="equal">
      <formula>"Not Needed"</formula>
    </cfRule>
    <cfRule type="cellIs" dxfId="2" priority="3" operator="equal">
      <formula>"Minimal"</formula>
    </cfRule>
    <cfRule type="cellIs" dxfId="1" priority="4" stopIfTrue="1" operator="equal">
      <formula>"Extremely Advantageous"</formula>
    </cfRule>
    <cfRule type="cellIs" dxfId="0" priority="5" stopIfTrue="1" operator="equal">
      <formula>"Highly Advantageous"</formula>
    </cfRule>
  </conditionalFormatting>
  <dataValidations count="2">
    <dataValidation allowBlank="1" showErrorMessage="1" errorTitle="Invalid specification type" error="Please enter a Specification type from the drop-down list." sqref="B2 B13 B24" xr:uid="{35948590-C276-4507-9DBB-95F580A4F1D9}"/>
    <dataValidation type="decimal" allowBlank="1" showInputMessage="1" showErrorMessage="1" promptTitle="RFP Point Value" prompt="Enter Points allotted for Functional Requirements score." sqref="B3 B14 B25" xr:uid="{73FA4D06-E22C-44D6-8DD2-34C7CBDCF312}">
      <formula1>0</formula1>
      <formula2>100</formula2>
    </dataValidation>
  </dataValidations>
  <pageMargins left="0.7" right="0.7" top="0.75" bottom="0.75" header="0.3" footer="0.3"/>
  <pageSetup scale="58" orientation="landscape" r:id="rId1"/>
  <headerFooter>
    <oddHeader>&amp;F</oddHeader>
    <oddFooter>&amp;L&amp;A&amp;C&amp;B Confidential&amp;B&amp;RPage &amp;P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9DEC55D1182894D88DDF81779EF290A" ma:contentTypeVersion="10" ma:contentTypeDescription="Create a new document." ma:contentTypeScope="" ma:versionID="ecc1bc7b656b22eb1a06662af6fb3e5e">
  <xsd:schema xmlns:xsd="http://www.w3.org/2001/XMLSchema" xmlns:xs="http://www.w3.org/2001/XMLSchema" xmlns:p="http://schemas.microsoft.com/office/2006/metadata/properties" xmlns:ns2="da9aaaff-70d6-4547-821d-c3d91d79ec72" xmlns:ns3="e72b3c0b-c458-472c-9e98-1be2816069a0" targetNamespace="http://schemas.microsoft.com/office/2006/metadata/properties" ma:root="true" ma:fieldsID="09f119da6366fb3063a70cae4076c997" ns2:_="" ns3:_="">
    <xsd:import namespace="da9aaaff-70d6-4547-821d-c3d91d79ec72"/>
    <xsd:import namespace="e72b3c0b-c458-472c-9e98-1be2816069a0"/>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bjectDetectorVersion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9aaaff-70d6-4547-821d-c3d91d79e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389b2c0e-9b35-4b3e-9c77-1a42dbf86754"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2b3c0b-c458-472c-9e98-1be2816069a0"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b4e481e5-52ec-41fb-bf8d-4121141fb356}" ma:internalName="TaxCatchAll" ma:showField="CatchAllData" ma:web="e72b3c0b-c458-472c-9e98-1be2816069a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72b3c0b-c458-472c-9e98-1be2816069a0" xsi:nil="true"/>
    <lcf76f155ced4ddcb4097134ff3c332f xmlns="da9aaaff-70d6-4547-821d-c3d91d79ec72">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516B0F2-E5DC-4731-9673-9AC1D1051306}">
  <ds:schemaRefs>
    <ds:schemaRef ds:uri="http://schemas.microsoft.com/sharepoint/v3/contenttype/forms"/>
  </ds:schemaRefs>
</ds:datastoreItem>
</file>

<file path=customXml/itemProps2.xml><?xml version="1.0" encoding="utf-8"?>
<ds:datastoreItem xmlns:ds="http://schemas.openxmlformats.org/officeDocument/2006/customXml" ds:itemID="{7D5BB3E1-E27E-44D8-86B7-95D27F5A541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9aaaff-70d6-4547-821d-c3d91d79ec72"/>
    <ds:schemaRef ds:uri="e72b3c0b-c458-472c-9e98-1be2816069a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DBFAE55-7453-4CE3-B849-74B2166CE791}">
  <ds:schemaRefs>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e72b3c0b-c458-472c-9e98-1be2816069a0"/>
    <ds:schemaRef ds:uri="http://schemas.microsoft.com/office/2006/metadata/properties"/>
    <ds:schemaRef ds:uri="http://purl.org/dc/elements/1.1/"/>
    <ds:schemaRef ds:uri="da9aaaff-70d6-4547-821d-c3d91d79ec72"/>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Functional Requirement Instruct</vt:lpstr>
      <vt:lpstr>IT Tech Functional Reqs</vt:lpstr>
      <vt:lpstr>Bus Functional Reqs</vt:lpstr>
      <vt:lpstr>Compatability &amp; Interface Reqs</vt:lpstr>
      <vt:lpstr>Scoring Summary</vt:lpstr>
      <vt:lpstr>'Bus Functional Reqs'!Print_Area</vt:lpstr>
      <vt:lpstr>'Compatability &amp; Interface Reqs'!Print_Area</vt:lpstr>
      <vt:lpstr>'Functional Requirement Instruct'!Print_Area</vt:lpstr>
      <vt:lpstr>'IT Tech Functional Reqs'!Print_Area</vt:lpstr>
      <vt:lpstr>'Scoring Summary'!Print_Area</vt:lpstr>
      <vt:lpstr>'Bus Functional Reqs'!Print_Titles</vt:lpstr>
      <vt:lpstr>'Compatability &amp; Interface Reqs'!Print_Titles</vt:lpstr>
      <vt:lpstr>'IT Tech Functional Reqs'!Print_Titles</vt:lpstr>
    </vt:vector>
  </TitlesOfParts>
  <Manager/>
  <Company>Gwinnett County Government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Rodriguez, Laurie</dc:creator>
  <cp:keywords/>
  <dc:description/>
  <cp:lastModifiedBy>Rodriguez, Laurie</cp:lastModifiedBy>
  <cp:revision/>
  <cp:lastPrinted>2025-04-07T13:45:35Z</cp:lastPrinted>
  <dcterms:created xsi:type="dcterms:W3CDTF">2019-10-16T12:57:30Z</dcterms:created>
  <dcterms:modified xsi:type="dcterms:W3CDTF">2025-04-09T14:49:05Z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0x010100F9DEC55D1182894D88DDF81779EF290A</vt:lpwstr>
  </property>
  <property fmtid="{D5CDD505-2E9C-101B-9397-08002B2CF9AE}" pid="3" name="MediaServiceImageTags">
    <vt:lpwstr/>
  </property>
</Properties>
</file>