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gwinnettboc-my.sharepoint.com/personal/kelly_tonelli_gwinnettcounty_com/Documents/Desktop/Public Safety/Unified Crime Intelligence Platform/RFP/"/>
    </mc:Choice>
  </mc:AlternateContent>
  <xr:revisionPtr revIDLastSave="406" documentId="8_{74F0FAD2-8BC0-4FE3-952A-C178B171BCC2}" xr6:coauthVersionLast="47" xr6:coauthVersionMax="47" xr10:uidLastSave="{4A056329-F085-446B-84E7-905D70F77B9F}"/>
  <workbookProtection workbookAlgorithmName="SHA-512" workbookHashValue="CRBXeu5g5Jj2pbwWTPfbS1Pq2athxzTquGPpSfska9HsKgeq2QsS3XZ1ta2OgmxfcFMvcVBb6SM2lM32MAT8Zw==" workbookSaltValue="SLCJo4vAgQCoRbKYXP7z7w==" workbookSpinCount="100000" lockStructure="1"/>
  <bookViews>
    <workbookView xWindow="-28920" yWindow="-15" windowWidth="29040" windowHeight="15720" tabRatio="834" firstSheet="1" activeTab="1" xr2:uid="{00000000-000D-0000-FFFF-FFFF00000000}"/>
  </bookViews>
  <sheets>
    <sheet name="Scoring Summary- HIDE" sheetId="15" state="hidden" r:id="rId1"/>
    <sheet name="Functional Requirement Instruct" sheetId="14" r:id="rId2"/>
    <sheet name="DoITS Requirements Sheet 1" sheetId="5" r:id="rId3"/>
    <sheet name="Business Requirements Sheet 2" sheetId="1" r:id="rId4"/>
  </sheets>
  <externalReferences>
    <externalReference r:id="rId5"/>
    <externalReference r:id="rId6"/>
  </externalReferences>
  <definedNames>
    <definedName name="Availability">'[1]Support Data'!$A$48:$A$51</definedName>
    <definedName name="AvailabilityData">'[1]Support Data'!$A$48:$B$51</definedName>
    <definedName name="_xlnm.Print_Area" localSheetId="3">'Business Requirements Sheet 2'!$A$4:$W$76</definedName>
    <definedName name="_xlnm.Print_Area" localSheetId="2">'DoITS Requirements Sheet 1'!#REF!</definedName>
    <definedName name="_xlnm.Print_Area" localSheetId="1">'Functional Requirement Instruct'!$A$1:$F$22</definedName>
    <definedName name="_xlnm.Print_Area" localSheetId="0">'Scoring Summary- HIDE'!#REF!</definedName>
    <definedName name="_xlnm.Print_Titles" localSheetId="3">'Business Requirements Sheet 2'!$1:$3</definedName>
    <definedName name="_xlnm.Print_Titles" localSheetId="2">'DoITS Requirements Sheet 1'!$1:$3</definedName>
    <definedName name="specdata">'[1]Support Data'!$A$5:$B$8</definedName>
    <definedName name="SpecType">'[1]Support Data'!$A$5:$A$8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S30" i="1"/>
  <c r="Q30" i="1"/>
  <c r="P30" i="1"/>
  <c r="O30" i="1"/>
  <c r="N30" i="1"/>
  <c r="M30" i="1"/>
  <c r="L30" i="1"/>
  <c r="K30" i="1"/>
  <c r="J30" i="1"/>
  <c r="I30" i="1"/>
  <c r="U29" i="1"/>
  <c r="S29" i="1"/>
  <c r="Q29" i="1"/>
  <c r="P29" i="1"/>
  <c r="O29" i="1"/>
  <c r="N29" i="1"/>
  <c r="M29" i="1"/>
  <c r="L29" i="1"/>
  <c r="K29" i="1"/>
  <c r="J29" i="1"/>
  <c r="I29" i="1"/>
  <c r="R30" i="1" l="1"/>
  <c r="T30" i="1" s="1"/>
  <c r="R29" i="1"/>
  <c r="T29" i="1" s="1"/>
  <c r="U76" i="1" l="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28" i="1"/>
  <c r="U27" i="1"/>
  <c r="U26" i="1"/>
  <c r="U25" i="1"/>
  <c r="U24" i="1"/>
  <c r="U23" i="1"/>
  <c r="U22" i="1"/>
  <c r="U21" i="1"/>
  <c r="U20" i="1"/>
  <c r="U19" i="1"/>
  <c r="U18" i="1"/>
  <c r="U17" i="1"/>
  <c r="U16" i="1"/>
  <c r="U15" i="1"/>
  <c r="U14" i="1"/>
  <c r="U13" i="1"/>
  <c r="U12" i="1"/>
  <c r="U11" i="1"/>
  <c r="U10"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28" i="1"/>
  <c r="S27" i="1"/>
  <c r="S26" i="1"/>
  <c r="S25" i="1"/>
  <c r="S24" i="1"/>
  <c r="S23" i="1"/>
  <c r="S22" i="1"/>
  <c r="S21" i="1"/>
  <c r="S20" i="1"/>
  <c r="S19" i="1"/>
  <c r="S18" i="1"/>
  <c r="S17" i="1"/>
  <c r="S16" i="1"/>
  <c r="S15" i="1"/>
  <c r="S14" i="1"/>
  <c r="S13" i="1"/>
  <c r="S12" i="1"/>
  <c r="S11" i="1"/>
  <c r="S10"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28" i="1"/>
  <c r="Q27" i="1"/>
  <c r="Q26" i="1"/>
  <c r="Q25" i="1"/>
  <c r="Q24" i="1"/>
  <c r="Q23" i="1"/>
  <c r="Q22" i="1"/>
  <c r="Q21" i="1"/>
  <c r="Q20" i="1"/>
  <c r="Q19" i="1"/>
  <c r="Q18" i="1"/>
  <c r="Q17" i="1"/>
  <c r="Q16" i="1"/>
  <c r="Q15" i="1"/>
  <c r="Q14" i="1"/>
  <c r="Q13" i="1"/>
  <c r="Q12" i="1"/>
  <c r="Q11" i="1"/>
  <c r="Q10"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28" i="1"/>
  <c r="P27" i="1"/>
  <c r="P26" i="1"/>
  <c r="P25" i="1"/>
  <c r="P24" i="1"/>
  <c r="P23" i="1"/>
  <c r="P22" i="1"/>
  <c r="P21" i="1"/>
  <c r="P20" i="1"/>
  <c r="P19" i="1"/>
  <c r="P18" i="1"/>
  <c r="P17" i="1"/>
  <c r="P16" i="1"/>
  <c r="P15" i="1"/>
  <c r="P14" i="1"/>
  <c r="P13" i="1"/>
  <c r="P12" i="1"/>
  <c r="P11" i="1"/>
  <c r="P10"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28" i="1"/>
  <c r="O27" i="1"/>
  <c r="O26" i="1"/>
  <c r="O25" i="1"/>
  <c r="O24" i="1"/>
  <c r="O23" i="1"/>
  <c r="O22" i="1"/>
  <c r="O21" i="1"/>
  <c r="O20" i="1"/>
  <c r="O19" i="1"/>
  <c r="O18" i="1"/>
  <c r="O17" i="1"/>
  <c r="O16" i="1"/>
  <c r="O15" i="1"/>
  <c r="O14" i="1"/>
  <c r="O13" i="1"/>
  <c r="O12" i="1"/>
  <c r="O11" i="1"/>
  <c r="O10"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28" i="1"/>
  <c r="N27" i="1"/>
  <c r="N26" i="1"/>
  <c r="N25" i="1"/>
  <c r="N24" i="1"/>
  <c r="N23" i="1"/>
  <c r="N22" i="1"/>
  <c r="N21" i="1"/>
  <c r="N20" i="1"/>
  <c r="N19" i="1"/>
  <c r="N18" i="1"/>
  <c r="N17" i="1"/>
  <c r="N16" i="1"/>
  <c r="N15" i="1"/>
  <c r="N14" i="1"/>
  <c r="N13" i="1"/>
  <c r="N12" i="1"/>
  <c r="N11" i="1"/>
  <c r="N10"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28" i="1"/>
  <c r="M27" i="1"/>
  <c r="M26" i="1"/>
  <c r="M25" i="1"/>
  <c r="M24" i="1"/>
  <c r="M23" i="1"/>
  <c r="M22" i="1"/>
  <c r="M21" i="1"/>
  <c r="M20" i="1"/>
  <c r="M19" i="1"/>
  <c r="M18" i="1"/>
  <c r="M17" i="1"/>
  <c r="M16" i="1"/>
  <c r="M15" i="1"/>
  <c r="M14" i="1"/>
  <c r="M13" i="1"/>
  <c r="M12" i="1"/>
  <c r="M11" i="1"/>
  <c r="M10"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R35" i="1" s="1"/>
  <c r="T35" i="1" s="1"/>
  <c r="L34" i="1"/>
  <c r="L33" i="1"/>
  <c r="L32" i="1"/>
  <c r="L31" i="1"/>
  <c r="L28" i="1"/>
  <c r="L27" i="1"/>
  <c r="L26" i="1"/>
  <c r="L25" i="1"/>
  <c r="L24" i="1"/>
  <c r="L23" i="1"/>
  <c r="L22" i="1"/>
  <c r="L21" i="1"/>
  <c r="L20" i="1"/>
  <c r="L19" i="1"/>
  <c r="L18" i="1"/>
  <c r="L17" i="1"/>
  <c r="L16" i="1"/>
  <c r="L15" i="1"/>
  <c r="L14" i="1"/>
  <c r="L13" i="1"/>
  <c r="L12" i="1"/>
  <c r="L11" i="1"/>
  <c r="L10"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28" i="1"/>
  <c r="K27" i="1"/>
  <c r="K26" i="1"/>
  <c r="K25" i="1"/>
  <c r="K24" i="1"/>
  <c r="K23" i="1"/>
  <c r="K22" i="1"/>
  <c r="K21" i="1"/>
  <c r="K20" i="1"/>
  <c r="K19" i="1"/>
  <c r="K18" i="1"/>
  <c r="K17" i="1"/>
  <c r="K16" i="1"/>
  <c r="K15" i="1"/>
  <c r="K14" i="1"/>
  <c r="K13" i="1"/>
  <c r="K12" i="1"/>
  <c r="K11" i="1"/>
  <c r="K10"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28" i="1"/>
  <c r="J27" i="1"/>
  <c r="J26" i="1"/>
  <c r="J25" i="1"/>
  <c r="J24" i="1"/>
  <c r="J23" i="1"/>
  <c r="J22" i="1"/>
  <c r="J21" i="1"/>
  <c r="J20" i="1"/>
  <c r="J19" i="1"/>
  <c r="J18" i="1"/>
  <c r="J17" i="1"/>
  <c r="J16" i="1"/>
  <c r="J15" i="1"/>
  <c r="J14" i="1"/>
  <c r="J13" i="1"/>
  <c r="J12" i="1"/>
  <c r="J11" i="1"/>
  <c r="J10"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28" i="1"/>
  <c r="I27" i="1"/>
  <c r="I26" i="1"/>
  <c r="I25" i="1"/>
  <c r="I24" i="1"/>
  <c r="I23" i="1"/>
  <c r="I22" i="1"/>
  <c r="I21" i="1"/>
  <c r="I20" i="1"/>
  <c r="I19" i="1"/>
  <c r="I18" i="1"/>
  <c r="I17" i="1"/>
  <c r="I16" i="1"/>
  <c r="I15" i="1"/>
  <c r="I14" i="1"/>
  <c r="I13" i="1"/>
  <c r="I12" i="1"/>
  <c r="I11" i="1"/>
  <c r="I10" i="1"/>
  <c r="U9" i="1"/>
  <c r="S9" i="1"/>
  <c r="Q9" i="1"/>
  <c r="P9" i="1"/>
  <c r="O9" i="1"/>
  <c r="N9" i="1"/>
  <c r="M9" i="1"/>
  <c r="L9" i="1"/>
  <c r="K9" i="1"/>
  <c r="J9" i="1"/>
  <c r="I9" i="1"/>
  <c r="B8" i="15"/>
  <c r="H28" i="15"/>
  <c r="H27" i="15"/>
  <c r="G27" i="15"/>
  <c r="F27" i="15"/>
  <c r="H18" i="15"/>
  <c r="H17" i="15"/>
  <c r="G17" i="15"/>
  <c r="F17" i="15"/>
  <c r="H8" i="15"/>
  <c r="H7" i="15"/>
  <c r="G7" i="15"/>
  <c r="F7" i="15"/>
  <c r="U8" i="1"/>
  <c r="S8" i="1"/>
  <c r="Q8" i="1"/>
  <c r="P8" i="1"/>
  <c r="O8" i="1"/>
  <c r="N8" i="1"/>
  <c r="M8" i="1"/>
  <c r="L8" i="1"/>
  <c r="K8" i="1"/>
  <c r="J8" i="1"/>
  <c r="I8" i="1"/>
  <c r="U7" i="1"/>
  <c r="S7" i="1"/>
  <c r="Q7" i="1"/>
  <c r="P7" i="1"/>
  <c r="O7" i="1"/>
  <c r="N7" i="1"/>
  <c r="M7" i="1"/>
  <c r="L7" i="1"/>
  <c r="K7" i="1"/>
  <c r="J7" i="1"/>
  <c r="I7" i="1"/>
  <c r="U6" i="1"/>
  <c r="S6" i="1"/>
  <c r="Q6" i="1"/>
  <c r="P6" i="1"/>
  <c r="O6" i="1"/>
  <c r="N6" i="1"/>
  <c r="M6" i="1"/>
  <c r="L6" i="1"/>
  <c r="K6" i="1"/>
  <c r="J6" i="1"/>
  <c r="I6" i="1"/>
  <c r="U5" i="1"/>
  <c r="S5" i="1"/>
  <c r="Q5" i="1"/>
  <c r="P5" i="1"/>
  <c r="O5" i="1"/>
  <c r="N5" i="1"/>
  <c r="M5" i="1"/>
  <c r="L5" i="1"/>
  <c r="K5" i="1"/>
  <c r="J5" i="1"/>
  <c r="I5" i="1"/>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R4" i="5"/>
  <c r="U50" i="5"/>
  <c r="S50" i="5"/>
  <c r="Q50" i="5"/>
  <c r="P50" i="5"/>
  <c r="O50" i="5"/>
  <c r="N50" i="5"/>
  <c r="M50" i="5"/>
  <c r="L50" i="5"/>
  <c r="K50" i="5"/>
  <c r="J50" i="5"/>
  <c r="I50" i="5"/>
  <c r="U49" i="5"/>
  <c r="S49" i="5"/>
  <c r="Q49" i="5"/>
  <c r="P49" i="5"/>
  <c r="O49" i="5"/>
  <c r="N49" i="5"/>
  <c r="M49" i="5"/>
  <c r="L49" i="5"/>
  <c r="K49" i="5"/>
  <c r="J49" i="5"/>
  <c r="I49" i="5"/>
  <c r="U48" i="5"/>
  <c r="S48" i="5"/>
  <c r="Q48" i="5"/>
  <c r="P48" i="5"/>
  <c r="O48" i="5"/>
  <c r="N48" i="5"/>
  <c r="M48" i="5"/>
  <c r="L48" i="5"/>
  <c r="K48" i="5"/>
  <c r="J48" i="5"/>
  <c r="I48" i="5"/>
  <c r="U47" i="5"/>
  <c r="S47" i="5"/>
  <c r="Q47" i="5"/>
  <c r="P47" i="5"/>
  <c r="O47" i="5"/>
  <c r="N47" i="5"/>
  <c r="M47" i="5"/>
  <c r="L47" i="5"/>
  <c r="K47" i="5"/>
  <c r="J47" i="5"/>
  <c r="I47" i="5"/>
  <c r="U46" i="5"/>
  <c r="S46" i="5"/>
  <c r="Q46" i="5"/>
  <c r="P46" i="5"/>
  <c r="O46" i="5"/>
  <c r="N46" i="5"/>
  <c r="M46" i="5"/>
  <c r="L46" i="5"/>
  <c r="K46" i="5"/>
  <c r="J46" i="5"/>
  <c r="I46" i="5"/>
  <c r="U45" i="5"/>
  <c r="S45" i="5"/>
  <c r="Q45" i="5"/>
  <c r="P45" i="5"/>
  <c r="O45" i="5"/>
  <c r="N45" i="5"/>
  <c r="M45" i="5"/>
  <c r="L45" i="5"/>
  <c r="K45" i="5"/>
  <c r="J45" i="5"/>
  <c r="I45" i="5"/>
  <c r="U44" i="5"/>
  <c r="S44" i="5"/>
  <c r="Q44" i="5"/>
  <c r="P44" i="5"/>
  <c r="O44" i="5"/>
  <c r="N44" i="5"/>
  <c r="M44" i="5"/>
  <c r="L44" i="5"/>
  <c r="K44" i="5"/>
  <c r="J44" i="5"/>
  <c r="I44" i="5"/>
  <c r="U43" i="5"/>
  <c r="S43" i="5"/>
  <c r="Q43" i="5"/>
  <c r="P43" i="5"/>
  <c r="O43" i="5"/>
  <c r="N43" i="5"/>
  <c r="M43" i="5"/>
  <c r="L43" i="5"/>
  <c r="K43" i="5"/>
  <c r="J43" i="5"/>
  <c r="I43" i="5"/>
  <c r="U42" i="5"/>
  <c r="S42" i="5"/>
  <c r="Q42" i="5"/>
  <c r="P42" i="5"/>
  <c r="O42" i="5"/>
  <c r="N42" i="5"/>
  <c r="M42" i="5"/>
  <c r="L42" i="5"/>
  <c r="K42" i="5"/>
  <c r="J42" i="5"/>
  <c r="I42" i="5"/>
  <c r="U41" i="5"/>
  <c r="S41" i="5"/>
  <c r="Q41" i="5"/>
  <c r="P41" i="5"/>
  <c r="O41" i="5"/>
  <c r="N41" i="5"/>
  <c r="M41" i="5"/>
  <c r="L41" i="5"/>
  <c r="K41" i="5"/>
  <c r="J41" i="5"/>
  <c r="I41" i="5"/>
  <c r="U40" i="5"/>
  <c r="S40" i="5"/>
  <c r="Q40" i="5"/>
  <c r="P40" i="5"/>
  <c r="O40" i="5"/>
  <c r="N40" i="5"/>
  <c r="M40" i="5"/>
  <c r="L40" i="5"/>
  <c r="K40" i="5"/>
  <c r="J40" i="5"/>
  <c r="I40" i="5"/>
  <c r="U39" i="5"/>
  <c r="S39" i="5"/>
  <c r="Q39" i="5"/>
  <c r="P39" i="5"/>
  <c r="O39" i="5"/>
  <c r="N39" i="5"/>
  <c r="M39" i="5"/>
  <c r="L39" i="5"/>
  <c r="K39" i="5"/>
  <c r="J39" i="5"/>
  <c r="I39" i="5"/>
  <c r="U38" i="5"/>
  <c r="S38" i="5"/>
  <c r="Q38" i="5"/>
  <c r="P38" i="5"/>
  <c r="O38" i="5"/>
  <c r="N38" i="5"/>
  <c r="M38" i="5"/>
  <c r="L38" i="5"/>
  <c r="K38" i="5"/>
  <c r="J38" i="5"/>
  <c r="I38" i="5"/>
  <c r="U37" i="5"/>
  <c r="S37" i="5"/>
  <c r="Q37" i="5"/>
  <c r="P37" i="5"/>
  <c r="O37" i="5"/>
  <c r="N37" i="5"/>
  <c r="M37" i="5"/>
  <c r="L37" i="5"/>
  <c r="K37" i="5"/>
  <c r="J37" i="5"/>
  <c r="I37" i="5"/>
  <c r="U36" i="5"/>
  <c r="S36" i="5"/>
  <c r="Q36" i="5"/>
  <c r="P36" i="5"/>
  <c r="O36" i="5"/>
  <c r="N36" i="5"/>
  <c r="M36" i="5"/>
  <c r="L36" i="5"/>
  <c r="K36" i="5"/>
  <c r="J36" i="5"/>
  <c r="I36" i="5"/>
  <c r="U35" i="5"/>
  <c r="S35" i="5"/>
  <c r="Q35" i="5"/>
  <c r="P35" i="5"/>
  <c r="O35" i="5"/>
  <c r="N35" i="5"/>
  <c r="M35" i="5"/>
  <c r="L35" i="5"/>
  <c r="K35" i="5"/>
  <c r="J35" i="5"/>
  <c r="I35" i="5"/>
  <c r="U34" i="5"/>
  <c r="S34" i="5"/>
  <c r="Q34" i="5"/>
  <c r="P34" i="5"/>
  <c r="O34" i="5"/>
  <c r="N34" i="5"/>
  <c r="M34" i="5"/>
  <c r="L34" i="5"/>
  <c r="K34" i="5"/>
  <c r="J34" i="5"/>
  <c r="I34" i="5"/>
  <c r="U33" i="5"/>
  <c r="S33" i="5"/>
  <c r="Q33" i="5"/>
  <c r="P33" i="5"/>
  <c r="O33" i="5"/>
  <c r="N33" i="5"/>
  <c r="M33" i="5"/>
  <c r="L33" i="5"/>
  <c r="K33" i="5"/>
  <c r="J33" i="5"/>
  <c r="I33" i="5"/>
  <c r="U32" i="5"/>
  <c r="S32" i="5"/>
  <c r="Q32" i="5"/>
  <c r="P32" i="5"/>
  <c r="O32" i="5"/>
  <c r="N32" i="5"/>
  <c r="M32" i="5"/>
  <c r="L32" i="5"/>
  <c r="K32" i="5"/>
  <c r="J32" i="5"/>
  <c r="I32" i="5"/>
  <c r="U31" i="5"/>
  <c r="S31" i="5"/>
  <c r="Q31" i="5"/>
  <c r="P31" i="5"/>
  <c r="O31" i="5"/>
  <c r="N31" i="5"/>
  <c r="M31" i="5"/>
  <c r="L31" i="5"/>
  <c r="K31" i="5"/>
  <c r="J31" i="5"/>
  <c r="I31" i="5"/>
  <c r="U30" i="5"/>
  <c r="S30" i="5"/>
  <c r="Q30" i="5"/>
  <c r="P30" i="5"/>
  <c r="O30" i="5"/>
  <c r="N30" i="5"/>
  <c r="M30" i="5"/>
  <c r="L30" i="5"/>
  <c r="K30" i="5"/>
  <c r="J30" i="5"/>
  <c r="I30" i="5"/>
  <c r="U29" i="5"/>
  <c r="S29" i="5"/>
  <c r="Q29" i="5"/>
  <c r="P29" i="5"/>
  <c r="O29" i="5"/>
  <c r="N29" i="5"/>
  <c r="M29" i="5"/>
  <c r="L29" i="5"/>
  <c r="K29" i="5"/>
  <c r="J29" i="5"/>
  <c r="I29" i="5"/>
  <c r="U28" i="5"/>
  <c r="S28" i="5"/>
  <c r="Q28" i="5"/>
  <c r="P28" i="5"/>
  <c r="O28" i="5"/>
  <c r="N28" i="5"/>
  <c r="M28" i="5"/>
  <c r="L28" i="5"/>
  <c r="K28" i="5"/>
  <c r="J28" i="5"/>
  <c r="I28" i="5"/>
  <c r="U27" i="5"/>
  <c r="S27" i="5"/>
  <c r="Q27" i="5"/>
  <c r="P27" i="5"/>
  <c r="O27" i="5"/>
  <c r="N27" i="5"/>
  <c r="M27" i="5"/>
  <c r="L27" i="5"/>
  <c r="K27" i="5"/>
  <c r="J27" i="5"/>
  <c r="I27" i="5"/>
  <c r="U26" i="5"/>
  <c r="S26" i="5"/>
  <c r="Q26" i="5"/>
  <c r="P26" i="5"/>
  <c r="O26" i="5"/>
  <c r="N26" i="5"/>
  <c r="M26" i="5"/>
  <c r="L26" i="5"/>
  <c r="K26" i="5"/>
  <c r="J26" i="5"/>
  <c r="I26" i="5"/>
  <c r="U25" i="5"/>
  <c r="S25" i="5"/>
  <c r="Q25" i="5"/>
  <c r="P25" i="5"/>
  <c r="O25" i="5"/>
  <c r="N25" i="5"/>
  <c r="M25" i="5"/>
  <c r="L25" i="5"/>
  <c r="K25" i="5"/>
  <c r="J25" i="5"/>
  <c r="I25" i="5"/>
  <c r="U24" i="5"/>
  <c r="S24" i="5"/>
  <c r="Q24" i="5"/>
  <c r="P24" i="5"/>
  <c r="O24" i="5"/>
  <c r="N24" i="5"/>
  <c r="M24" i="5"/>
  <c r="L24" i="5"/>
  <c r="K24" i="5"/>
  <c r="J24" i="5"/>
  <c r="I24" i="5"/>
  <c r="U23" i="5"/>
  <c r="S23" i="5"/>
  <c r="Q23" i="5"/>
  <c r="P23" i="5"/>
  <c r="O23" i="5"/>
  <c r="N23" i="5"/>
  <c r="M23" i="5"/>
  <c r="L23" i="5"/>
  <c r="K23" i="5"/>
  <c r="J23" i="5"/>
  <c r="I23" i="5"/>
  <c r="U22" i="5"/>
  <c r="S22" i="5"/>
  <c r="Q22" i="5"/>
  <c r="P22" i="5"/>
  <c r="O22" i="5"/>
  <c r="N22" i="5"/>
  <c r="M22" i="5"/>
  <c r="L22" i="5"/>
  <c r="K22" i="5"/>
  <c r="J22" i="5"/>
  <c r="I22" i="5"/>
  <c r="U21" i="5"/>
  <c r="S21" i="5"/>
  <c r="Q21" i="5"/>
  <c r="P21" i="5"/>
  <c r="O21" i="5"/>
  <c r="N21" i="5"/>
  <c r="M21" i="5"/>
  <c r="L21" i="5"/>
  <c r="K21" i="5"/>
  <c r="J21" i="5"/>
  <c r="I21" i="5"/>
  <c r="U20" i="5"/>
  <c r="S20" i="5"/>
  <c r="Q20" i="5"/>
  <c r="P20" i="5"/>
  <c r="O20" i="5"/>
  <c r="N20" i="5"/>
  <c r="M20" i="5"/>
  <c r="L20" i="5"/>
  <c r="K20" i="5"/>
  <c r="J20" i="5"/>
  <c r="I20" i="5"/>
  <c r="U19" i="5"/>
  <c r="S19" i="5"/>
  <c r="Q19" i="5"/>
  <c r="P19" i="5"/>
  <c r="O19" i="5"/>
  <c r="N19" i="5"/>
  <c r="M19" i="5"/>
  <c r="L19" i="5"/>
  <c r="K19" i="5"/>
  <c r="J19" i="5"/>
  <c r="I19" i="5"/>
  <c r="U18" i="5"/>
  <c r="S18" i="5"/>
  <c r="Q18" i="5"/>
  <c r="P18" i="5"/>
  <c r="O18" i="5"/>
  <c r="N18" i="5"/>
  <c r="M18" i="5"/>
  <c r="L18" i="5"/>
  <c r="K18" i="5"/>
  <c r="J18" i="5"/>
  <c r="I18" i="5"/>
  <c r="U17" i="5"/>
  <c r="S17" i="5"/>
  <c r="Q17" i="5"/>
  <c r="P17" i="5"/>
  <c r="O17" i="5"/>
  <c r="N17" i="5"/>
  <c r="M17" i="5"/>
  <c r="L17" i="5"/>
  <c r="K17" i="5"/>
  <c r="J17" i="5"/>
  <c r="I17" i="5"/>
  <c r="U16" i="5"/>
  <c r="S16" i="5"/>
  <c r="Q16" i="5"/>
  <c r="P16" i="5"/>
  <c r="O16" i="5"/>
  <c r="N16" i="5"/>
  <c r="M16" i="5"/>
  <c r="L16" i="5"/>
  <c r="K16" i="5"/>
  <c r="J16" i="5"/>
  <c r="I16" i="5"/>
  <c r="U15" i="5"/>
  <c r="S15" i="5"/>
  <c r="Q15" i="5"/>
  <c r="P15" i="5"/>
  <c r="O15" i="5"/>
  <c r="N15" i="5"/>
  <c r="M15" i="5"/>
  <c r="L15" i="5"/>
  <c r="K15" i="5"/>
  <c r="J15" i="5"/>
  <c r="I15" i="5"/>
  <c r="U14" i="5"/>
  <c r="S14" i="5"/>
  <c r="Q14" i="5"/>
  <c r="P14" i="5"/>
  <c r="O14" i="5"/>
  <c r="N14" i="5"/>
  <c r="M14" i="5"/>
  <c r="L14" i="5"/>
  <c r="K14" i="5"/>
  <c r="J14" i="5"/>
  <c r="I14" i="5"/>
  <c r="U13" i="5"/>
  <c r="S13" i="5"/>
  <c r="Q13" i="5"/>
  <c r="P13" i="5"/>
  <c r="O13" i="5"/>
  <c r="N13" i="5"/>
  <c r="M13" i="5"/>
  <c r="L13" i="5"/>
  <c r="K13" i="5"/>
  <c r="J13" i="5"/>
  <c r="I13" i="5"/>
  <c r="U12" i="5"/>
  <c r="S12" i="5"/>
  <c r="Q12" i="5"/>
  <c r="P12" i="5"/>
  <c r="O12" i="5"/>
  <c r="N12" i="5"/>
  <c r="M12" i="5"/>
  <c r="L12" i="5"/>
  <c r="K12" i="5"/>
  <c r="J12" i="5"/>
  <c r="I12" i="5"/>
  <c r="U11" i="5"/>
  <c r="S11" i="5"/>
  <c r="Q11" i="5"/>
  <c r="P11" i="5"/>
  <c r="O11" i="5"/>
  <c r="N11" i="5"/>
  <c r="M11" i="5"/>
  <c r="L11" i="5"/>
  <c r="K11" i="5"/>
  <c r="J11" i="5"/>
  <c r="I11" i="5"/>
  <c r="U10" i="5"/>
  <c r="S10" i="5"/>
  <c r="Q10" i="5"/>
  <c r="P10" i="5"/>
  <c r="O10" i="5"/>
  <c r="N10" i="5"/>
  <c r="M10" i="5"/>
  <c r="L10" i="5"/>
  <c r="K10" i="5"/>
  <c r="J10" i="5"/>
  <c r="I10" i="5"/>
  <c r="U9" i="5"/>
  <c r="S9" i="5"/>
  <c r="Q9" i="5"/>
  <c r="P9" i="5"/>
  <c r="O9" i="5"/>
  <c r="N9" i="5"/>
  <c r="M9" i="5"/>
  <c r="L9" i="5"/>
  <c r="K9" i="5"/>
  <c r="J9" i="5"/>
  <c r="I9" i="5"/>
  <c r="U8" i="5"/>
  <c r="S8" i="5"/>
  <c r="Q8" i="5"/>
  <c r="P8" i="5"/>
  <c r="O8" i="5"/>
  <c r="N8" i="5"/>
  <c r="M8" i="5"/>
  <c r="L8" i="5"/>
  <c r="K8" i="5"/>
  <c r="J8" i="5"/>
  <c r="I8" i="5"/>
  <c r="U7" i="5"/>
  <c r="S7" i="5"/>
  <c r="Q7" i="5"/>
  <c r="P7" i="5"/>
  <c r="O7" i="5"/>
  <c r="N7" i="5"/>
  <c r="M7" i="5"/>
  <c r="L7" i="5"/>
  <c r="K7" i="5"/>
  <c r="J7" i="5"/>
  <c r="I7" i="5"/>
  <c r="U6" i="5"/>
  <c r="S6" i="5"/>
  <c r="Q6" i="5"/>
  <c r="P6" i="5"/>
  <c r="O6" i="5"/>
  <c r="N6" i="5"/>
  <c r="M6" i="5"/>
  <c r="L6" i="5"/>
  <c r="K6" i="5"/>
  <c r="J6" i="5"/>
  <c r="I6" i="5"/>
  <c r="U5" i="5"/>
  <c r="S5" i="5"/>
  <c r="Q5" i="5"/>
  <c r="P5" i="5"/>
  <c r="O5" i="5"/>
  <c r="N5" i="5"/>
  <c r="M5" i="5"/>
  <c r="L5" i="5"/>
  <c r="K5" i="5"/>
  <c r="J5" i="5"/>
  <c r="I5" i="5"/>
  <c r="I4" i="5"/>
  <c r="D28" i="15"/>
  <c r="D27" i="15"/>
  <c r="C27" i="15"/>
  <c r="C28" i="15"/>
  <c r="B27" i="15"/>
  <c r="C17" i="15"/>
  <c r="B28" i="15"/>
  <c r="D17" i="15"/>
  <c r="B17" i="15"/>
  <c r="D18" i="15"/>
  <c r="C18" i="15"/>
  <c r="D8" i="15"/>
  <c r="C8" i="15"/>
  <c r="B18" i="15"/>
  <c r="S4" i="1"/>
  <c r="R75" i="1" l="1"/>
  <c r="T75" i="1" s="1"/>
  <c r="R9" i="1"/>
  <c r="T9" i="1" s="1"/>
  <c r="R57" i="1"/>
  <c r="T57" i="1" s="1"/>
  <c r="R59" i="1"/>
  <c r="T59" i="1" s="1"/>
  <c r="R19" i="1"/>
  <c r="T19" i="1" s="1"/>
  <c r="R24" i="1"/>
  <c r="T24" i="1" s="1"/>
  <c r="R43" i="1"/>
  <c r="T43" i="1" s="1"/>
  <c r="R52" i="1"/>
  <c r="T52" i="1" s="1"/>
  <c r="R32" i="1"/>
  <c r="T32" i="1" s="1"/>
  <c r="R49" i="1"/>
  <c r="T49" i="1" s="1"/>
  <c r="R25" i="1"/>
  <c r="T25" i="1" s="1"/>
  <c r="R67" i="1"/>
  <c r="T67" i="1" s="1"/>
  <c r="R70" i="1"/>
  <c r="T70" i="1" s="1"/>
  <c r="R37" i="1"/>
  <c r="T37" i="1" s="1"/>
  <c r="R53" i="1"/>
  <c r="T53" i="1" s="1"/>
  <c r="R48" i="1"/>
  <c r="T48" i="1" s="1"/>
  <c r="R14" i="1"/>
  <c r="T14" i="1" s="1"/>
  <c r="R69" i="1"/>
  <c r="T69" i="1" s="1"/>
  <c r="R6" i="1"/>
  <c r="T6" i="1" s="1"/>
  <c r="R8" i="1"/>
  <c r="T8" i="1" s="1"/>
  <c r="R15" i="1"/>
  <c r="T15" i="1" s="1"/>
  <c r="R18" i="1"/>
  <c r="T18" i="1" s="1"/>
  <c r="R40" i="1"/>
  <c r="T40" i="1" s="1"/>
  <c r="R58" i="1"/>
  <c r="T58" i="1" s="1"/>
  <c r="R74" i="1"/>
  <c r="T74" i="1" s="1"/>
  <c r="R11" i="1"/>
  <c r="T11" i="1" s="1"/>
  <c r="R21" i="1"/>
  <c r="T21" i="1" s="1"/>
  <c r="R38" i="1"/>
  <c r="T38" i="1" s="1"/>
  <c r="R50" i="1"/>
  <c r="T50" i="1" s="1"/>
  <c r="R28" i="1"/>
  <c r="T28" i="1" s="1"/>
  <c r="R31" i="1"/>
  <c r="T31" i="1" s="1"/>
  <c r="R60" i="1"/>
  <c r="T60" i="1" s="1"/>
  <c r="R73" i="1"/>
  <c r="T73" i="1" s="1"/>
  <c r="R64" i="1"/>
  <c r="T64" i="1" s="1"/>
  <c r="R17" i="1"/>
  <c r="T17" i="1" s="1"/>
  <c r="R33" i="1"/>
  <c r="T33" i="1" s="1"/>
  <c r="R36" i="1"/>
  <c r="T36" i="1" s="1"/>
  <c r="R56" i="1"/>
  <c r="T56" i="1" s="1"/>
  <c r="R66" i="1"/>
  <c r="T66" i="1" s="1"/>
  <c r="R27" i="1"/>
  <c r="T27" i="1" s="1"/>
  <c r="R39" i="1"/>
  <c r="T39" i="1" s="1"/>
  <c r="R46" i="1"/>
  <c r="T46" i="1" s="1"/>
  <c r="R54" i="1"/>
  <c r="T54" i="1" s="1"/>
  <c r="R76" i="1"/>
  <c r="T76" i="1" s="1"/>
  <c r="R10" i="1"/>
  <c r="T10" i="1" s="1"/>
  <c r="R47" i="1"/>
  <c r="T47" i="1" s="1"/>
  <c r="R5" i="1"/>
  <c r="T5" i="1" s="1"/>
  <c r="R20" i="1"/>
  <c r="T20" i="1" s="1"/>
  <c r="R23" i="1"/>
  <c r="T23" i="1" s="1"/>
  <c r="R72" i="1"/>
  <c r="T72" i="1" s="1"/>
  <c r="R16" i="1"/>
  <c r="T16" i="1" s="1"/>
  <c r="R45" i="1"/>
  <c r="T45" i="1" s="1"/>
  <c r="R55" i="1"/>
  <c r="T55" i="1" s="1"/>
  <c r="R62" i="1"/>
  <c r="T62" i="1" s="1"/>
  <c r="R7" i="1"/>
  <c r="T7" i="1" s="1"/>
  <c r="R26" i="1"/>
  <c r="T26" i="1" s="1"/>
  <c r="R63" i="1"/>
  <c r="T63" i="1" s="1"/>
  <c r="R41" i="1"/>
  <c r="T41" i="1" s="1"/>
  <c r="R65" i="1"/>
  <c r="T65" i="1" s="1"/>
  <c r="R68" i="1"/>
  <c r="T68" i="1" s="1"/>
  <c r="R22" i="1"/>
  <c r="T22" i="1" s="1"/>
  <c r="R42" i="1"/>
  <c r="T42" i="1" s="1"/>
  <c r="R51" i="1"/>
  <c r="T51" i="1" s="1"/>
  <c r="R71" i="1"/>
  <c r="T71" i="1" s="1"/>
  <c r="R34" i="1"/>
  <c r="T34" i="1" s="1"/>
  <c r="R61" i="1"/>
  <c r="T61" i="1" s="1"/>
  <c r="R12" i="1"/>
  <c r="T12" i="1" s="1"/>
  <c r="R13" i="1"/>
  <c r="T13" i="1" s="1"/>
  <c r="R44" i="1"/>
  <c r="T44" i="1" s="1"/>
  <c r="T6" i="5"/>
  <c r="T5" i="5"/>
  <c r="T4" i="5"/>
  <c r="T8" i="5"/>
  <c r="T9" i="5"/>
  <c r="T7" i="5"/>
  <c r="T11" i="5"/>
  <c r="L27" i="15"/>
  <c r="K27" i="15"/>
  <c r="J27" i="15"/>
  <c r="L18" i="15"/>
  <c r="L17" i="15"/>
  <c r="K17" i="15"/>
  <c r="J17" i="15"/>
  <c r="L8" i="15"/>
  <c r="D7" i="15"/>
  <c r="C7" i="15"/>
  <c r="B7" i="15"/>
  <c r="E26" i="15"/>
  <c r="E16" i="15"/>
  <c r="E6" i="15"/>
  <c r="U4" i="5"/>
  <c r="S4" i="5"/>
  <c r="Q4" i="5"/>
  <c r="P4" i="5"/>
  <c r="O4" i="5"/>
  <c r="N4" i="5"/>
  <c r="M4" i="5"/>
  <c r="L4" i="5"/>
  <c r="K4" i="5"/>
  <c r="J4" i="5"/>
  <c r="U4" i="1"/>
  <c r="Q4" i="1"/>
  <c r="P4" i="1"/>
  <c r="O4" i="1"/>
  <c r="N4" i="1"/>
  <c r="M4" i="1"/>
  <c r="L4" i="1"/>
  <c r="K4" i="1"/>
  <c r="J4" i="1"/>
  <c r="I4" i="1"/>
  <c r="G18" i="15" l="1"/>
  <c r="K18" i="15" s="1"/>
  <c r="G28" i="15"/>
  <c r="K28" i="15" s="1"/>
  <c r="K29" i="15" s="1"/>
  <c r="G8" i="15"/>
  <c r="K8" i="15" s="1"/>
  <c r="R4" i="1"/>
  <c r="T4" i="1" s="1"/>
  <c r="H29" i="15"/>
  <c r="L28" i="15"/>
  <c r="L29" i="15" s="1"/>
  <c r="E18" i="15"/>
  <c r="E28" i="15"/>
  <c r="B29" i="15"/>
  <c r="C29" i="15"/>
  <c r="D29" i="15"/>
  <c r="M27" i="15"/>
  <c r="E27" i="15"/>
  <c r="I27" i="15"/>
  <c r="H19" i="15"/>
  <c r="B19" i="15"/>
  <c r="D19" i="15"/>
  <c r="H9" i="15"/>
  <c r="C9" i="15"/>
  <c r="E8" i="15"/>
  <c r="S51" i="5"/>
  <c r="U51" i="5"/>
  <c r="Q51" i="5"/>
  <c r="I51" i="5"/>
  <c r="K51" i="5"/>
  <c r="M51" i="5"/>
  <c r="L51" i="5"/>
  <c r="N51" i="5"/>
  <c r="O51" i="5"/>
  <c r="P51" i="5"/>
  <c r="B9" i="15"/>
  <c r="E7" i="15"/>
  <c r="E17" i="15"/>
  <c r="I7" i="15"/>
  <c r="J7" i="15"/>
  <c r="I17" i="15"/>
  <c r="K7" i="15"/>
  <c r="L7" i="15"/>
  <c r="L9" i="15" s="1"/>
  <c r="L19" i="15"/>
  <c r="J51" i="5"/>
  <c r="L77" i="1"/>
  <c r="N77" i="1"/>
  <c r="O77" i="1"/>
  <c r="P77" i="1"/>
  <c r="Q77" i="1"/>
  <c r="M77" i="1"/>
  <c r="U77" i="1"/>
  <c r="I77" i="1"/>
  <c r="S77" i="1"/>
  <c r="J77" i="1"/>
  <c r="K77" i="1"/>
  <c r="G9" i="15" l="1"/>
  <c r="K9" i="15"/>
  <c r="G29" i="15"/>
  <c r="G19" i="15"/>
  <c r="F8" i="15"/>
  <c r="F18" i="15"/>
  <c r="F28" i="15"/>
  <c r="T10" i="5"/>
  <c r="T13" i="5"/>
  <c r="E29" i="15"/>
  <c r="K19" i="15"/>
  <c r="M17" i="15"/>
  <c r="M7" i="15"/>
  <c r="I28" i="15" l="1"/>
  <c r="I29" i="15" s="1"/>
  <c r="J28" i="15"/>
  <c r="F29" i="15"/>
  <c r="I18" i="15"/>
  <c r="I19" i="15" s="1"/>
  <c r="J18" i="15"/>
  <c r="F19" i="15"/>
  <c r="J8" i="15"/>
  <c r="F9" i="15"/>
  <c r="I8" i="15"/>
  <c r="I9" i="15" s="1"/>
  <c r="T12" i="5"/>
  <c r="T15" i="5"/>
  <c r="M28" i="15" l="1"/>
  <c r="M29" i="15" s="1"/>
  <c r="J29" i="15"/>
  <c r="M8" i="15"/>
  <c r="M9" i="15" s="1"/>
  <c r="J9" i="15"/>
  <c r="M18" i="15"/>
  <c r="M19" i="15" s="1"/>
  <c r="J19" i="15"/>
  <c r="D9" i="15"/>
  <c r="E9" i="15"/>
  <c r="C19" i="15"/>
  <c r="E19" i="15"/>
  <c r="T14" i="5"/>
  <c r="T17" i="5"/>
  <c r="T16" i="5" l="1"/>
  <c r="T19" i="5"/>
  <c r="R77" i="1"/>
  <c r="T77" i="1"/>
  <c r="T18" i="5" l="1"/>
  <c r="T21" i="5"/>
  <c r="T20" i="5" l="1"/>
  <c r="T23" i="5"/>
  <c r="T22" i="5" l="1"/>
  <c r="T25" i="5"/>
  <c r="T24" i="5" l="1"/>
  <c r="T27" i="5"/>
  <c r="T26" i="5" l="1"/>
  <c r="T29" i="5"/>
  <c r="T28" i="5" l="1"/>
  <c r="T31" i="5"/>
  <c r="T30" i="5" l="1"/>
  <c r="T33" i="5"/>
  <c r="T32" i="5" l="1"/>
  <c r="T35" i="5"/>
  <c r="T34" i="5" l="1"/>
  <c r="T37" i="5"/>
  <c r="T36" i="5" l="1"/>
  <c r="T39" i="5"/>
  <c r="T38" i="5" l="1"/>
  <c r="T41" i="5"/>
  <c r="T40" i="5" l="1"/>
  <c r="T43" i="5"/>
  <c r="T42" i="5" l="1"/>
  <c r="T45" i="5"/>
  <c r="T44" i="5" l="1"/>
  <c r="T47" i="5"/>
  <c r="T49" i="5"/>
  <c r="T46" i="5" l="1"/>
  <c r="T48" i="5" l="1"/>
  <c r="T50" i="5" l="1"/>
  <c r="T51" i="5" s="1"/>
  <c r="R51" i="5"/>
</calcChain>
</file>

<file path=xl/sharedStrings.xml><?xml version="1.0" encoding="utf-8"?>
<sst xmlns="http://schemas.openxmlformats.org/spreadsheetml/2006/main" count="1004" uniqueCount="335">
  <si>
    <t xml:space="preserve">Scoring Summary </t>
  </si>
  <si>
    <t>Vendor</t>
  </si>
  <si>
    <t>Solution Type</t>
  </si>
  <si>
    <t>CLOUD</t>
  </si>
  <si>
    <t>Scoring Total Point Value</t>
  </si>
  <si>
    <t>Worksheet Name</t>
  </si>
  <si>
    <t>Available Raw Point</t>
  </si>
  <si>
    <t>Scored Raw Points</t>
  </si>
  <si>
    <t>Normalized Points</t>
  </si>
  <si>
    <t>Highs</t>
  </si>
  <si>
    <t>Mediums</t>
  </si>
  <si>
    <t>Lows</t>
  </si>
  <si>
    <t>Max</t>
  </si>
  <si>
    <t>Total</t>
  </si>
  <si>
    <t>Requirement row range for formulas</t>
  </si>
  <si>
    <t>First row</t>
  </si>
  <si>
    <t>Last row</t>
  </si>
  <si>
    <t>Exception range</t>
  </si>
  <si>
    <t>Functional Requirements Sheet 1</t>
  </si>
  <si>
    <t>Sheet 1</t>
  </si>
  <si>
    <t>50</t>
  </si>
  <si>
    <t>Functional Requirements Sheet 2</t>
  </si>
  <si>
    <t>Sheet 2</t>
  </si>
  <si>
    <t>Sheet 4</t>
  </si>
  <si>
    <t>TOTAL</t>
  </si>
  <si>
    <t>HYBRID</t>
  </si>
  <si>
    <t>ON-PREMISE</t>
  </si>
  <si>
    <t>11-20</t>
  </si>
  <si>
    <t xml:space="preserve">1.1             Completing the Functional Requirements Response Workbook </t>
  </si>
  <si>
    <t>Term</t>
  </si>
  <si>
    <t>Meaning</t>
  </si>
  <si>
    <t>Req. ID</t>
  </si>
  <si>
    <t>Category</t>
  </si>
  <si>
    <t>Importance</t>
  </si>
  <si>
    <t>Requirement</t>
  </si>
  <si>
    <t>Response Notes</t>
  </si>
  <si>
    <r>
      <t xml:space="preserve">Compliance Response
</t>
    </r>
    <r>
      <rPr>
        <b/>
        <sz val="14"/>
        <color rgb="FFFFFF00"/>
        <rFont val="Roboto"/>
      </rPr>
      <t>Availability</t>
    </r>
  </si>
  <si>
    <r>
      <t xml:space="preserve">Compliance Response
</t>
    </r>
    <r>
      <rPr>
        <b/>
        <sz val="14"/>
        <color rgb="FFFFFF00"/>
        <rFont val="Roboto"/>
      </rPr>
      <t>Environment</t>
    </r>
  </si>
  <si>
    <r>
      <t xml:space="preserve">Compliance Response
</t>
    </r>
    <r>
      <rPr>
        <b/>
        <sz val="14"/>
        <color rgb="FFFFFF00"/>
        <rFont val="Roboto"/>
      </rPr>
      <t>Delivery</t>
    </r>
  </si>
  <si>
    <t>Tally 
(H,Full)</t>
  </si>
  <si>
    <t>Tally 
(H,Part)</t>
  </si>
  <si>
    <t>Tally 
(H,No)</t>
  </si>
  <si>
    <t>Tally 
(M,Full)</t>
  </si>
  <si>
    <t>Tally
(M,Part)</t>
  </si>
  <si>
    <t>Tally
(M,No)</t>
  </si>
  <si>
    <t>Tally
(L,Full)</t>
  </si>
  <si>
    <t>Tally
(L,Part)</t>
  </si>
  <si>
    <t>Tally
(L,No)</t>
  </si>
  <si>
    <t>Availability score</t>
  </si>
  <si>
    <t>Environment Score</t>
  </si>
  <si>
    <t>Total weighted score</t>
  </si>
  <si>
    <t>Maximum available score</t>
  </si>
  <si>
    <t>Scorer Comments</t>
  </si>
  <si>
    <t>Traceability</t>
  </si>
  <si>
    <t>SOLUTION TYPE</t>
  </si>
  <si>
    <r>
      <t xml:space="preserve">Service Provider Name </t>
    </r>
    <r>
      <rPr>
        <b/>
        <i/>
        <sz val="16"/>
        <color theme="1"/>
        <rFont val="Roboto"/>
      </rPr>
      <t>&lt;Insert Service Provider Name&gt;</t>
    </r>
  </si>
  <si>
    <t>(1,.25,0,0)</t>
  </si>
  <si>
    <t>The proposed solution…....</t>
  </si>
  <si>
    <t>IT-1</t>
  </si>
  <si>
    <t>Auditing and Reporting</t>
  </si>
  <si>
    <t>Medium</t>
  </si>
  <si>
    <t xml:space="preserve">.. includes the ability to capture and access reporting on usage statistics. </t>
  </si>
  <si>
    <t>Select from drop down list</t>
  </si>
  <si>
    <t>IT-2</t>
  </si>
  <si>
    <t>High</t>
  </si>
  <si>
    <t xml:space="preserve">.. includes and retains audit information based upon configured rules. </t>
  </si>
  <si>
    <t>IT-3</t>
  </si>
  <si>
    <t>Availability and Reliability</t>
  </si>
  <si>
    <t>.. fits within the County’s disaster recovery and business continuity plans for the organization.   The County will require proof prior to final award.</t>
  </si>
  <si>
    <t>IT-4</t>
  </si>
  <si>
    <t>.. includes redundancy and can be deployed without a single point of failure.</t>
  </si>
  <si>
    <t>IT-5</t>
  </si>
  <si>
    <t xml:space="preserve">.. provides a high availability architecture or configuration options to operate as such. </t>
  </si>
  <si>
    <t>IT-6</t>
  </si>
  <si>
    <t>.. has the ability to provide horizontal scalability and redundancy to all levels of the architecture/infrastructure.</t>
  </si>
  <si>
    <t>IT-7</t>
  </si>
  <si>
    <t xml:space="preserve">.. provides solution and data backups.
-  For on-premise solutions, it provides for full and incremental backups to support a fail-safe backup strategy.  
- For hosted solution, it provides a fail-safe backup. </t>
  </si>
  <si>
    <t>IT-8</t>
  </si>
  <si>
    <t>Cloud  &amp; Hybrid Solution</t>
  </si>
  <si>
    <t>.. is SOC 2 Type 2 compliant.  As such the vendor will provide a System and Organization Control (SOC) 2 Type 2 report with an Unqualified opinion prior to final contract award.</t>
  </si>
  <si>
    <t>IT-9</t>
  </si>
  <si>
    <t>.. provides Data Security, including safeguards against unauthorized access and disclosure of confidential, sensitive, and personally identifiable information (PII).</t>
  </si>
  <si>
    <t>IT-10</t>
  </si>
  <si>
    <t xml:space="preserve">.. provides detailed logs of audit events and makes these logs continuously available for ingestion by a security information and event management solution (SIEM) without the need to manually download or transfer data. </t>
  </si>
  <si>
    <t>IT-11</t>
  </si>
  <si>
    <t>.. is NIST 800-53 Compliant.</t>
  </si>
  <si>
    <t>IT-12</t>
  </si>
  <si>
    <t>.. is SSAE16 Certified.</t>
  </si>
  <si>
    <t>IT-13</t>
  </si>
  <si>
    <t>..  enables software updates and patches automatically applied within 30 days for critical updates/patches and immediately for vulnerability with a known exploit.</t>
  </si>
  <si>
    <t>IT-14</t>
  </si>
  <si>
    <t>.. is compatible with Microsoft DLP.</t>
  </si>
  <si>
    <t>IT-15</t>
  </si>
  <si>
    <t>IT-16</t>
  </si>
  <si>
    <t>IT-17</t>
  </si>
  <si>
    <t>IT-18</t>
  </si>
  <si>
    <t>Compliance</t>
  </si>
  <si>
    <t>IT-19</t>
  </si>
  <si>
    <t xml:space="preserve">.. is compliant with Section 508 of the Rehabilitation Act of 1973 to provide for accessibility of information technology by the handicapped. </t>
  </si>
  <si>
    <t>IT-20</t>
  </si>
  <si>
    <t xml:space="preserve">.. supports compliance with the State of Georgia Open Records Act (50-18-71 Article 5). </t>
  </si>
  <si>
    <t>IT-21</t>
  </si>
  <si>
    <t xml:space="preserve">.. supports the use and security of digital signatures (as authorized by the Georgia Electronic Signature Act, Title 10 Chapter 5) and should follow the Georgia Uniform Electronic Transactions Act. </t>
  </si>
  <si>
    <t>IT-22</t>
  </si>
  <si>
    <t>.. enables compartmentalization of documents identified by their creators as judicial work product, attorney privileged, confidential, personally identifiable information (PII), protected health information (HPI), etc. so that only authorized users may access them and those users are aware of their classification.</t>
  </si>
  <si>
    <t>IT-23</t>
  </si>
  <si>
    <t>Security</t>
  </si>
  <si>
    <t xml:space="preserve">.. remote access capabilities are compatible with the existing enterprise remote access solutions (Global Protect and Cisco AnyConnect). </t>
  </si>
  <si>
    <t>IT-24</t>
  </si>
  <si>
    <t>.. meets that requirement the all vendor personnel and contractors accessing the data are based in the continental United States.</t>
  </si>
  <si>
    <t>IT-25</t>
  </si>
  <si>
    <t>.. enforces unique usernames.</t>
  </si>
  <si>
    <t>IT-26</t>
  </si>
  <si>
    <t>.. does not store authentication credentials or sensitive data in its code.</t>
  </si>
  <si>
    <t>IT-27</t>
  </si>
  <si>
    <t xml:space="preserve">.. includes an interface for assigning, reporting, certifying, and modifying permissions based on user. </t>
  </si>
  <si>
    <t>IT-28</t>
  </si>
  <si>
    <r>
      <t>.. meets or exceeds any and all encryption standards for data storage, access, and transmission as outlined in</t>
    </r>
    <r>
      <rPr>
        <sz val="11"/>
        <color theme="1"/>
        <rFont val="Roboto"/>
      </rPr>
      <t xml:space="preserve"> </t>
    </r>
    <r>
      <rPr>
        <u/>
        <sz val="11"/>
        <color theme="1"/>
        <rFont val="Roboto"/>
      </rPr>
      <t xml:space="preserve">Exhibit A. </t>
    </r>
  </si>
  <si>
    <t>IT-29</t>
  </si>
  <si>
    <t xml:space="preserve">.. provides file encryption capabilities within the solution and allows storage of data that has been encrypted by other encryption platforms (and continue to maintain those encryption levels). </t>
  </si>
  <si>
    <t>IT-30</t>
  </si>
  <si>
    <t>.. is certified FedRamp High or StateRamp.</t>
  </si>
  <si>
    <t>IT-31</t>
  </si>
  <si>
    <t xml:space="preserve">.. provides roles and permissions assigned individually and by group or role. </t>
  </si>
  <si>
    <t>IT-32</t>
  </si>
  <si>
    <t>.. ensures end-to-end encryption of data in transit.</t>
  </si>
  <si>
    <t>IT-33</t>
  </si>
  <si>
    <t>.. ensures end-to-end encryption of data at rest.</t>
  </si>
  <si>
    <t>IT-34</t>
  </si>
  <si>
    <t>.. ensures end-to-end encryption during backup and retrieval.</t>
  </si>
  <si>
    <t>IT-35</t>
  </si>
  <si>
    <t>Supportability</t>
  </si>
  <si>
    <t xml:space="preserve">..  has uptime availability that meets or exceed a 99.5% service level to meet County requirements, excluding planned maintenance. </t>
  </si>
  <si>
    <t>IT-36</t>
  </si>
  <si>
    <t xml:space="preserve">.. is configurable. </t>
  </si>
  <si>
    <t>IT-37</t>
  </si>
  <si>
    <t>.. does not require a “heavy client” installation on the individual workstations or on-site servers.</t>
  </si>
  <si>
    <t>IT-38</t>
  </si>
  <si>
    <t>Usability</t>
  </si>
  <si>
    <t>.. provides users with a intuitive user interface that requires no coding experience and requires less than two hours of user training.</t>
  </si>
  <si>
    <t>IT-39</t>
  </si>
  <si>
    <t>.. provides a user interface that uses standard MS Windows-like layout and navigation features.</t>
  </si>
  <si>
    <t>IT-40</t>
  </si>
  <si>
    <t xml:space="preserve">.. provides the ability to use and create context sensitive tooltips or other similar online help feature. </t>
  </si>
  <si>
    <t>IT-41</t>
  </si>
  <si>
    <t>.. provides context sensitive Online Help.</t>
  </si>
  <si>
    <t>IT-42</t>
  </si>
  <si>
    <t>.. provides context menus accessible on a right mouse click or other one-step access.</t>
  </si>
  <si>
    <t>IT-43</t>
  </si>
  <si>
    <t xml:space="preserve">.. provides a Web-Enabled User Interface. </t>
  </si>
  <si>
    <t>IT-44</t>
  </si>
  <si>
    <t xml:space="preserve">.. adheres to Usability Design best practices in its construction (e.g., ISO 9241). </t>
  </si>
  <si>
    <t>IT-45</t>
  </si>
  <si>
    <t xml:space="preserve">.. includes computer-based training (CBT) or online training modules. </t>
  </si>
  <si>
    <t>IT-46</t>
  </si>
  <si>
    <t>.. allows all user components to be available to users through one common interface (user does not have to move between applications) to perform their work.</t>
  </si>
  <si>
    <t>IT-47</t>
  </si>
  <si>
    <t>Useability</t>
  </si>
  <si>
    <t xml:space="preserve">.. is compatible with multiple browsers including the following ones at a minimum: Edge, Google Chrome, Mozilla Firefox, and Safari.  </t>
  </si>
  <si>
    <t>Totals</t>
  </si>
  <si>
    <t>&lt;Insert Company Name of Responding vendor&gt;</t>
  </si>
  <si>
    <t>BR - 1</t>
  </si>
  <si>
    <t>Integrations</t>
  </si>
  <si>
    <t>BR -2</t>
  </si>
  <si>
    <t>BR - 3</t>
  </si>
  <si>
    <t>BR - 4</t>
  </si>
  <si>
    <t>BR - 5</t>
  </si>
  <si>
    <t>BR - 6</t>
  </si>
  <si>
    <t>BR - 7</t>
  </si>
  <si>
    <t>BR - 8</t>
  </si>
  <si>
    <t>BR - 9</t>
  </si>
  <si>
    <t>BR - 10</t>
  </si>
  <si>
    <t>BR - 11</t>
  </si>
  <si>
    <t>BR - 12</t>
  </si>
  <si>
    <t>BR - 13</t>
  </si>
  <si>
    <t>BR - 14</t>
  </si>
  <si>
    <t>BR - 15</t>
  </si>
  <si>
    <t>BR - 16</t>
  </si>
  <si>
    <t>BR - 17</t>
  </si>
  <si>
    <t>BR - 18</t>
  </si>
  <si>
    <t>BR - 19</t>
  </si>
  <si>
    <t>BR - 21</t>
  </si>
  <si>
    <t>BR - 22</t>
  </si>
  <si>
    <t>BR - 23</t>
  </si>
  <si>
    <t>BR - 24</t>
  </si>
  <si>
    <t>BR - 25</t>
  </si>
  <si>
    <t>Search Functionality</t>
  </si>
  <si>
    <t>BR - 26</t>
  </si>
  <si>
    <t>BR - 27</t>
  </si>
  <si>
    <t>BR - 28</t>
  </si>
  <si>
    <t>BR - 29</t>
  </si>
  <si>
    <t>BR - 30</t>
  </si>
  <si>
    <t>BR - 31</t>
  </si>
  <si>
    <t>BR - 32</t>
  </si>
  <si>
    <t xml:space="preserve">Analysis </t>
  </si>
  <si>
    <t>BR - 34</t>
  </si>
  <si>
    <t>BR - 35</t>
  </si>
  <si>
    <t xml:space="preserve">Mapping </t>
  </si>
  <si>
    <t>BR - 36</t>
  </si>
  <si>
    <t>BR - 37</t>
  </si>
  <si>
    <t>BR - 38</t>
  </si>
  <si>
    <t>BR - 39</t>
  </si>
  <si>
    <t>BR - 40</t>
  </si>
  <si>
    <t>BR - 41</t>
  </si>
  <si>
    <t>Dashboard</t>
  </si>
  <si>
    <t>BR - 42</t>
  </si>
  <si>
    <t>BR - 43</t>
  </si>
  <si>
    <t>BR - 44</t>
  </si>
  <si>
    <t>BR - 45</t>
  </si>
  <si>
    <t>BR - 46</t>
  </si>
  <si>
    <t>BR - 47</t>
  </si>
  <si>
    <t>BR - 48</t>
  </si>
  <si>
    <t>BR - 49</t>
  </si>
  <si>
    <t>BR - 50</t>
  </si>
  <si>
    <t>BR - 51</t>
  </si>
  <si>
    <t>BR - 52</t>
  </si>
  <si>
    <t xml:space="preserve">Reporting </t>
  </si>
  <si>
    <t>BR - 53</t>
  </si>
  <si>
    <t>BR - 54</t>
  </si>
  <si>
    <t>BR - 55</t>
  </si>
  <si>
    <t>BR - 56</t>
  </si>
  <si>
    <t>BR - 57</t>
  </si>
  <si>
    <t>BR - 58</t>
  </si>
  <si>
    <t>BR - 59</t>
  </si>
  <si>
    <t>BR - 60</t>
  </si>
  <si>
    <t>BR - 61</t>
  </si>
  <si>
    <t>BR - 62</t>
  </si>
  <si>
    <t>BR - 63</t>
  </si>
  <si>
    <t>BR - 64</t>
  </si>
  <si>
    <t>BR - 65</t>
  </si>
  <si>
    <t>BR - 66</t>
  </si>
  <si>
    <t>BR - 67</t>
  </si>
  <si>
    <t xml:space="preserve">Information Sharing </t>
  </si>
  <si>
    <t>BR - 68</t>
  </si>
  <si>
    <t>BR - 69</t>
  </si>
  <si>
    <t>BR - 70</t>
  </si>
  <si>
    <t>External Data &amp; OSINT</t>
  </si>
  <si>
    <t>...integrates/interfaces data from CentralSquare Enterprise Records Management System (RMS).</t>
  </si>
  <si>
    <t>...integrates/interfaces data from CentralSquare Enterprise Computer Aided Dispatch (CAD).</t>
  </si>
  <si>
    <t>...integrates/interfaces video and media data from Axon Evidence.com and allows the user to view video feeds from platform (user does not have to leave platform and view video from original video source platform).</t>
  </si>
  <si>
    <t>...integrates/interfaces video from Axon Fleet 3 and allows the user to view video feeds from platform (user does not have to leave platform and view video from original video source platform).</t>
  </si>
  <si>
    <t>...integrates/interfaces video from Fusus and allows the user to view video feeds from platform (user does not have to leave platform and view video from original video source platform).</t>
  </si>
  <si>
    <t>...integrates/interfaces video from Avigilion and allows the user to native video viewing from platform (user does not have to leave platform and view video from original video source platform).</t>
  </si>
  <si>
    <t>...integrates/interfaces data from SmartCop Jail Management System (JMS).</t>
  </si>
  <si>
    <t>...integrates/interfaces data from Carfax.</t>
  </si>
  <si>
    <t>...integrates/interfaces data from LeadsOnline.</t>
  </si>
  <si>
    <t>...integrates/interfaces data from research tools such as Clear, Accurint, iDicore, FirstTwo.</t>
  </si>
  <si>
    <t>...integrates/interfaces offender case information from Offender Watch software, the GCSO Sex Offender Watch database.</t>
  </si>
  <si>
    <t>...integrates/interfaces data from Civil Serve, Tyler Technologies.</t>
  </si>
  <si>
    <t>...integrates/interfaces data from Georgia Department of Corrections (GADOC).</t>
  </si>
  <si>
    <t>...integrates/interfaces location and mapping data from the GIS system.</t>
  </si>
  <si>
    <t>...integrates/interfaces telecommunications data, mobile device data, social media, location data, and related records from the PenLink system.</t>
  </si>
  <si>
    <t>...integrates/interfaces internal department data from multiple sources to present related information in a meaningful view.</t>
  </si>
  <si>
    <t>...integrates/interfaces GC Utility and Tax data from vendors and tax jurisdictions serving Gwinnett County.</t>
  </si>
  <si>
    <t xml:space="preserve">…allows the user to conduct search queries across multiple data types. </t>
  </si>
  <si>
    <t xml:space="preserve">…allows the user to conduct  filtering across multiple data types. </t>
  </si>
  <si>
    <t>….utilizes natural language processing to enhance search capabilties.</t>
  </si>
  <si>
    <t>….utilizes semantic search processing to enhance search capabilties.</t>
  </si>
  <si>
    <t xml:space="preserve">…..utilizes geospatial analysis to enhance search capabilities. </t>
  </si>
  <si>
    <t>…allows the user to conduct searches on one or more criteria or fields using partial match logic (i.e. exact match, includes, starts with, ends with).</t>
  </si>
  <si>
    <t>…allows the user to conduct searches on one or more criteria and fields using Boolean logic (i.e. "and", "or", "not". &gt;, &lt;, =).</t>
  </si>
  <si>
    <t>….synthesizes available stored data types from integrated sources for report creation.</t>
  </si>
  <si>
    <t xml:space="preserve">….synthesizes available data to identify and displays relationships between people, places, events, and items from various data sources.  </t>
  </si>
  <si>
    <t>….allows for predictive analysis based on user-defined rules.</t>
  </si>
  <si>
    <t>….enables displays of location plots for user-selected data.</t>
  </si>
  <si>
    <t>….enables creation of user-defined display of heatmap plots for maps.</t>
  </si>
  <si>
    <t>….allows for and displays geographic layering of roads, terrain, etc. on maps.</t>
  </si>
  <si>
    <t>….displays data mapping by location.</t>
  </si>
  <si>
    <t>….allows the user to create and saves configured map filtering.</t>
  </si>
  <si>
    <t xml:space="preserve"> ….allows the user to create and save Geo fencing on maps.</t>
  </si>
  <si>
    <t>….allows the user to posses a standard dashboard view specific to each department (GCPD &amp; GCSO).</t>
  </si>
  <si>
    <t>….allows the user to create and save searchable  dashboards.</t>
  </si>
  <si>
    <t>….allows the user to utilize dashboards that contain both historic and dynamic near-real-time data.</t>
  </si>
  <si>
    <t>….allows the user to displays relationships and nodes between user-defined data elements.</t>
  </si>
  <si>
    <t>….allows the user to create display of heatmap plots for graphs based on user input.</t>
  </si>
  <si>
    <t>….allows the user to create histograms based on user-defined metrics.</t>
  </si>
  <si>
    <t>….allows the user to display  photos and videos based on user input.</t>
  </si>
  <si>
    <t>….allows the user to create link charts for analysis based on user input.</t>
  </si>
  <si>
    <t>….allows the user to apply configuration filtering to views and search results.</t>
  </si>
  <si>
    <t>….allows the user to create configurable reports.</t>
  </si>
  <si>
    <t>….allows for alerting of data relationships defined by users.</t>
  </si>
  <si>
    <t xml:space="preserve">….supports PDF files as a reporting outputs.  </t>
  </si>
  <si>
    <t>….supports Microsoft Word as a reporting output.</t>
  </si>
  <si>
    <t>….supports JPEG files as a reporting output.</t>
  </si>
  <si>
    <t>….supports PNG files as a reporting output.</t>
  </si>
  <si>
    <t>….supports Microsoft Powerpoint as a reporting output.</t>
  </si>
  <si>
    <t>….allows for users to automate and schedule reporting.</t>
  </si>
  <si>
    <t>….allows users to create timelines based on event data.</t>
  </si>
  <si>
    <t>….allows for redaction of reports within the system.</t>
  </si>
  <si>
    <t>….allows users to turn displayed layers on/off (terrain, traffic, etc.).</t>
  </si>
  <si>
    <t>….allows for the sending of alerts based on Geo fencing criteria.</t>
  </si>
  <si>
    <t>….allows the user to save queries for future use.</t>
  </si>
  <si>
    <t xml:space="preserve">….provides the ability to save retrieved data in a standard sharable format with other agencies. </t>
  </si>
  <si>
    <t>….shares information between GCPD and GCSO so that each department may see information integrated from either side.</t>
  </si>
  <si>
    <t>….shares information electronically with other law enforcement agencies within Gwinnett County.</t>
  </si>
  <si>
    <t>….shares information with other law enforcement agencies within a 50 mile radius of Atlanta, Georgia.</t>
  </si>
  <si>
    <t xml:space="preserve">….has the ability to turn on/ off system access based on contractual dates, etc. </t>
  </si>
  <si>
    <t>...intergrates/interfaces with Open Souce Intelligence Tools</t>
  </si>
  <si>
    <t xml:space="preserve">User </t>
  </si>
  <si>
    <t xml:space="preserve">All users that are authorized (based on roles and permissions) to perfrom the specified capability or use the feature described. </t>
  </si>
  <si>
    <t xml:space="preserve">Gwinnett County Government users of the solution who posses the rights necessary to perform administrative functions within the application - such as User Management, Configuration,etc. </t>
  </si>
  <si>
    <t xml:space="preserve">Administrative County User </t>
  </si>
  <si>
    <t>Service Provider</t>
  </si>
  <si>
    <t xml:space="preserve">The provider of the proposed solution that is responding to the RFP.  </t>
  </si>
  <si>
    <t>Federated Query / Integrated Search</t>
  </si>
  <si>
    <t xml:space="preserve">The ability of a user to submit a single search request and retrive results from multiple systems.  </t>
  </si>
  <si>
    <t>Open-Source Intelligence (OSINT)</t>
  </si>
  <si>
    <t xml:space="preserve">Any publicly available information that can be sued to create actionable intelligence. </t>
  </si>
  <si>
    <t>Inter-agency data sharing</t>
  </si>
  <si>
    <t>The ability for GCPD or GCSO to share data with another local, state, or federal law enforcement agency.</t>
  </si>
  <si>
    <t xml:space="preserve">Alert </t>
  </si>
  <si>
    <t xml:space="preserve">A mechanism to notify users of a connection within datasets based on user input. </t>
  </si>
  <si>
    <t>Predictive Analysis</t>
  </si>
  <si>
    <t xml:space="preserve">The utilization of statistical modeling, data mining, and machine learning to identify the likelihood of future outomes based on historical and current data. </t>
  </si>
  <si>
    <t>...integrates/interfaces images and License Plate Reader (LPR) data from Flock and allows the user to view data from platform (user does not have to leave platform and view data from original data source platform).</t>
  </si>
  <si>
    <t xml:space="preserve">...integrates/interfaces external data import files such as PDF, Word, Excel, CSV, Sharepoint, etc. </t>
  </si>
  <si>
    <t xml:space="preserve">….allows users to create alerts notifications and display on dashboard for specific persons, locations, vehicles or incidents. </t>
  </si>
  <si>
    <t>...integrates/interfaces data from Securus software that includes jail phone call monitoring and transcriptions.</t>
  </si>
  <si>
    <t>...integrates/interfaces data from Formultyics - Georgia Bureau of Investigations (GBI) Gang Database.</t>
  </si>
  <si>
    <t>...integrates/interfaces images and License Plate Reader (LPR) data from ELSAG and allows the user to view data from platform (user does not have to leave platform and view data from original data source platform).</t>
  </si>
  <si>
    <t>BR - 33</t>
  </si>
  <si>
    <t>BR - 71</t>
  </si>
  <si>
    <t>...integrates/interfaces Jail ATM data from Team Friends Technologies.</t>
  </si>
  <si>
    <t>...integrates/interfaces data from Tyler Technologies Odyssey Enterprise Justice.</t>
  </si>
  <si>
    <t>BR - 72</t>
  </si>
  <si>
    <t>BR - 73</t>
  </si>
  <si>
    <r>
      <t xml:space="preserve">Step 1. Review the instructions on the first worksheet.
Step 2. Go to each tab/worksheet and enter your company name in Cell H2 (Default value:"&lt;Enter service provider Name&gt;").
Step 3. Go to each tab/worksheet "Solution" and select the Solution Type from the drop-down options in Cell F2.
(This impacts the scoring and not scoring of solution type specific requirements in the workbook.)
Step 4. Go to each row in each of the worksheets and for each corresponding requirements select the response from columns H, I and J that reflects the current state of the proposed solution. 
For any response that indicates "Yes - Partially met" for Availability, the vendor is required to include an explanation in the "Response Notes" Column G.
NOTE: Failure to complete all three response columns for a requirement will result in a score of zero (0) for that functional requirement. Failure to complete the Response Notes for "Partially met" items may also result in a zero or a degraded score.  Further, Columns G, H, I and J are the ONLY columns in which the service provider should enter information. All other columns should are for internal use only and must not be altered by the service provider.
Additional detail on the columns in the worksheet is included in the Request for Proposal document.
</t>
    </r>
    <r>
      <rPr>
        <sz val="11"/>
        <color rgb="FFFF0000"/>
        <rFont val="Roboto"/>
      </rPr>
      <t>Note : Light blue cells indicate response cells for the responding Solution Vendor.</t>
    </r>
  </si>
  <si>
    <r>
      <t xml:space="preserve">.. provides the ability to implement high-availability architecture implementations that support </t>
    </r>
    <r>
      <rPr>
        <sz val="11"/>
        <color theme="1"/>
        <rFont val="Roboto"/>
      </rPr>
      <t>99.99%</t>
    </r>
    <r>
      <rPr>
        <sz val="11"/>
        <rFont val="Roboto"/>
      </rPr>
      <t xml:space="preserve"> uptime or better.</t>
    </r>
  </si>
  <si>
    <t>.. and service provider(s) guarantee all County owned data is stored within the continental United States of America.</t>
  </si>
  <si>
    <t>.. Meets Health Insurance Portability and Accountability Act of 1996 (HIPAA)  Compliance rules and guidelines.</t>
  </si>
  <si>
    <t xml:space="preserve">.. enables access to  custodians of documents subject to  HIPAA, and the rules adopted under it and prohibit unauthorized access. </t>
  </si>
  <si>
    <t>...integrates/interfaces data from Palatine Technologies Electronic Warrants database.</t>
  </si>
  <si>
    <t>….allows the user to create, display, and save tables, lists, graphs, and charts on a dashboard .</t>
  </si>
  <si>
    <t>...integrates/interfaces vehicle automated vehicle location (AVL) from CAD system.</t>
  </si>
  <si>
    <t>...integrates/interfaces vehicle telematics data from Ford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</si>
</sst>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2"/>
      <name val="Arial"/>
      <family val="2"/>
    </font>
    <font>
      <sz val="11"/>
      <name val="Arial"/>
      <family val="2"/>
    </font>
    <font>
      <sz val="11"/>
      <name val="Times New Roman"/>
      <family val="1"/>
    </font>
    <font>
      <sz val="9"/>
      <name val="Arial"/>
      <family val="2"/>
    </font>
    <font>
      <b/>
      <sz val="14"/>
      <color theme="0"/>
      <name val="Roboto"/>
    </font>
    <font>
      <b/>
      <sz val="14"/>
      <color rgb="FFFFFF00"/>
      <name val="Roboto"/>
    </font>
    <font>
      <b/>
      <sz val="12"/>
      <name val="Roboto"/>
    </font>
    <font>
      <sz val="12"/>
      <name val="Roboto"/>
    </font>
    <font>
      <sz val="11"/>
      <name val="Roboto"/>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sz val="10"/>
      <color theme="0"/>
      <name val="Arial"/>
      <family val="2"/>
    </font>
    <font>
      <sz val="8"/>
      <name val="Calibri"/>
      <family val="2"/>
      <scheme val="minor"/>
    </font>
    <font>
      <sz val="11"/>
      <color rgb="FFFF0000"/>
      <name val="Roboto"/>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theme="0"/>
      <name val="Arial"/>
      <family val="2"/>
    </font>
    <font>
      <b/>
      <sz val="12"/>
      <color theme="1"/>
      <name val="Arial"/>
      <family val="2"/>
    </font>
    <font>
      <b/>
      <sz val="10"/>
      <color theme="1"/>
      <name val="Arial"/>
      <family val="2"/>
    </font>
    <font>
      <sz val="10"/>
      <color theme="1"/>
      <name val="Arial"/>
      <family val="2"/>
    </font>
    <font>
      <sz val="9"/>
      <color theme="1"/>
      <name val="Arial"/>
      <family val="2"/>
    </font>
    <font>
      <b/>
      <sz val="14"/>
      <name val="Arial"/>
      <family val="2"/>
    </font>
    <font>
      <b/>
      <sz val="11"/>
      <color theme="0"/>
      <name val="Arial"/>
      <family val="2"/>
    </font>
    <font>
      <b/>
      <sz val="14"/>
      <color theme="0"/>
      <name val="Calibri"/>
      <family val="2"/>
      <scheme val="minor"/>
    </font>
    <font>
      <sz val="10"/>
      <color rgb="FFFF0000"/>
      <name val="Arial"/>
      <family val="2"/>
    </font>
    <font>
      <sz val="11"/>
      <color rgb="FFFF0000"/>
      <name val="Arial"/>
      <family val="2"/>
    </font>
    <font>
      <sz val="9"/>
      <color rgb="FFFF0000"/>
      <name val="Arial"/>
      <family val="2"/>
    </font>
    <font>
      <b/>
      <sz val="16"/>
      <color theme="0" tint="-4.9989318521683403E-2"/>
      <name val="Roboto"/>
    </font>
    <font>
      <b/>
      <i/>
      <sz val="16"/>
      <color theme="1"/>
      <name val="Roboto"/>
    </font>
    <font>
      <b/>
      <sz val="16"/>
      <color rgb="FFFF0000"/>
      <name val="Roboto"/>
    </font>
    <font>
      <b/>
      <sz val="12"/>
      <color theme="1"/>
      <name val="Roboto"/>
    </font>
    <font>
      <u/>
      <sz val="11"/>
      <color theme="1"/>
      <name val="Calibri"/>
      <family val="2"/>
      <scheme val="minor"/>
    </font>
    <font>
      <b/>
      <sz val="16"/>
      <color theme="1"/>
      <name val="Roboto"/>
    </font>
    <font>
      <sz val="11"/>
      <color theme="1"/>
      <name val="Roboto"/>
    </font>
    <font>
      <u/>
      <sz val="11"/>
      <color theme="1"/>
      <name val="Roboto"/>
    </font>
    <font>
      <b/>
      <sz val="11"/>
      <color rgb="FF0070C0"/>
      <name val="Roboto"/>
    </font>
    <font>
      <b/>
      <sz val="11"/>
      <name val="Roboto"/>
    </font>
    <font>
      <b/>
      <sz val="11"/>
      <color theme="1"/>
      <name val="Roboto"/>
    </font>
    <font>
      <sz val="12"/>
      <color rgb="FF000000"/>
      <name val="Roboto"/>
    </font>
    <font>
      <b/>
      <sz val="14"/>
      <name val="Roboto"/>
    </font>
    <font>
      <sz val="9"/>
      <name val="Roboto"/>
    </font>
  </fonts>
  <fills count="3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0.34998626667073579"/>
        <bgColor indexed="64"/>
      </patternFill>
    </fill>
  </fills>
  <borders count="19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theme="0" tint="-0.499984740745262"/>
      </right>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theme="0" tint="-0.24994659260841701"/>
      </left>
      <right style="medium">
        <color indexed="64"/>
      </right>
      <top/>
      <bottom/>
      <diagonal/>
    </border>
    <border>
      <left style="thin">
        <color theme="0" tint="-0.2499465926084170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theme="0" tint="-0.24994659260841701"/>
      </right>
      <top style="thin">
        <color indexed="64"/>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auto="1"/>
      </left>
      <right style="thin">
        <color auto="1"/>
      </right>
      <top style="thin">
        <color auto="1"/>
      </top>
      <bottom style="thin">
        <color auto="1"/>
      </bottom>
      <diagonal/>
    </border>
  </borders>
  <cellStyleXfs count="2776">
    <xf numFmtId="0" fontId="0" fillId="0" borderId="0"/>
    <xf numFmtId="0" fontId="6" fillId="0" borderId="0"/>
    <xf numFmtId="0" fontId="1" fillId="0" borderId="0"/>
    <xf numFmtId="0" fontId="28" fillId="25" borderId="20" applyNumberFormat="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8" borderId="0" applyNumberFormat="0" applyBorder="0" applyAlignment="0" applyProtection="0"/>
    <xf numFmtId="0" fontId="18" fillId="25" borderId="5" applyNumberFormat="0" applyAlignment="0" applyProtection="0"/>
    <xf numFmtId="0" fontId="19" fillId="26" borderId="6" applyNumberFormat="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14" fillId="0" borderId="0" applyNumberFormat="0" applyFill="0" applyBorder="0" applyAlignment="0" applyProtection="0">
      <alignment vertical="top"/>
      <protection locked="0"/>
    </xf>
    <xf numFmtId="0" fontId="25" fillId="12" borderId="5" applyNumberFormat="0" applyAlignment="0" applyProtection="0"/>
    <xf numFmtId="0" fontId="26" fillId="0" borderId="10" applyNumberFormat="0" applyFill="0" applyAlignment="0" applyProtection="0"/>
    <xf numFmtId="0" fontId="27" fillId="27" borderId="0" applyNumberFormat="0" applyBorder="0" applyAlignment="0" applyProtection="0"/>
    <xf numFmtId="0" fontId="13" fillId="0" borderId="0"/>
    <xf numFmtId="0" fontId="18" fillId="25" borderId="25" applyNumberFormat="0" applyAlignment="0" applyProtection="0"/>
    <xf numFmtId="0" fontId="13" fillId="28" borderId="11" applyNumberFormat="0" applyFont="0" applyAlignment="0" applyProtection="0"/>
    <xf numFmtId="0" fontId="28" fillId="25" borderId="12" applyNumberForma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0" borderId="0" applyNumberFormat="0" applyFill="0" applyBorder="0" applyAlignment="0" applyProtection="0"/>
    <xf numFmtId="4" fontId="13" fillId="0" borderId="0"/>
    <xf numFmtId="0" fontId="15" fillId="0" borderId="0"/>
    <xf numFmtId="0" fontId="18" fillId="25" borderId="29" applyNumberFormat="0" applyAlignment="0" applyProtection="0"/>
    <xf numFmtId="0" fontId="13" fillId="28" borderId="11" applyNumberFormat="0" applyFont="0" applyAlignment="0" applyProtection="0"/>
    <xf numFmtId="0" fontId="1" fillId="0" borderId="0"/>
    <xf numFmtId="0" fontId="30" fillId="0" borderId="13" applyNumberFormat="0" applyFill="0" applyAlignment="0" applyProtection="0"/>
    <xf numFmtId="0" fontId="28" fillId="25" borderId="12" applyNumberFormat="0" applyAlignment="0" applyProtection="0"/>
    <xf numFmtId="0" fontId="13" fillId="28" borderId="11" applyNumberFormat="0" applyFon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30" fillId="0" borderId="13" applyNumberFormat="0" applyFill="0" applyAlignment="0" applyProtection="0"/>
    <xf numFmtId="0" fontId="13" fillId="28" borderId="11" applyNumberFormat="0" applyFont="0" applyAlignment="0" applyProtection="0"/>
    <xf numFmtId="0" fontId="18" fillId="25" borderId="5" applyNumberFormat="0" applyAlignment="0" applyProtection="0"/>
    <xf numFmtId="0" fontId="1" fillId="0" borderId="0"/>
    <xf numFmtId="0" fontId="1" fillId="0" borderId="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28" fillId="25" borderId="12" applyNumberFormat="0" applyAlignment="0" applyProtection="0"/>
    <xf numFmtId="0" fontId="1" fillId="0" borderId="0"/>
    <xf numFmtId="0" fontId="13" fillId="28" borderId="11" applyNumberFormat="0" applyFont="0" applyAlignment="0" applyProtection="0"/>
    <xf numFmtId="0" fontId="1" fillId="0" borderId="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30" fillId="0" borderId="13" applyNumberFormat="0" applyFill="0" applyAlignment="0" applyProtection="0"/>
    <xf numFmtId="0" fontId="18" fillId="25"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 fillId="0" borderId="0"/>
    <xf numFmtId="0" fontId="13" fillId="28" borderId="11" applyNumberFormat="0" applyFont="0" applyAlignment="0" applyProtection="0"/>
    <xf numFmtId="0" fontId="1" fillId="0" borderId="0"/>
    <xf numFmtId="0" fontId="13" fillId="28" borderId="11" applyNumberFormat="0" applyFont="0" applyAlignment="0" applyProtection="0"/>
    <xf numFmtId="0" fontId="13" fillId="0" borderId="0"/>
    <xf numFmtId="0" fontId="25" fillId="12" borderId="29" applyNumberFormat="0" applyAlignment="0" applyProtection="0"/>
    <xf numFmtId="0" fontId="13" fillId="28" borderId="22"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26" applyNumberFormat="0" applyFont="0" applyAlignment="0" applyProtection="0"/>
    <xf numFmtId="0" fontId="18" fillId="25" borderId="25" applyNumberFormat="0" applyAlignment="0" applyProtection="0"/>
    <xf numFmtId="0" fontId="25" fillId="12" borderId="18" applyNumberFormat="0" applyAlignment="0" applyProtection="0"/>
    <xf numFmtId="0" fontId="28" fillId="25" borderId="20" applyNumberFormat="0" applyAlignment="0" applyProtection="0"/>
    <xf numFmtId="0" fontId="18" fillId="25"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25" fillId="12"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18" applyNumberFormat="0" applyAlignment="0" applyProtection="0"/>
    <xf numFmtId="0" fontId="18" fillId="25" borderId="25" applyNumberFormat="0" applyAlignment="0" applyProtection="0"/>
    <xf numFmtId="0" fontId="13" fillId="28" borderId="26" applyNumberFormat="0" applyFont="0" applyAlignment="0" applyProtection="0"/>
    <xf numFmtId="0" fontId="30" fillId="0" borderId="24" applyNumberFormat="0" applyFill="0" applyAlignment="0" applyProtection="0"/>
    <xf numFmtId="0" fontId="18" fillId="25" borderId="14"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8" applyNumberFormat="0" applyFill="0" applyAlignment="0" applyProtection="0"/>
    <xf numFmtId="0" fontId="28" fillId="25" borderId="20" applyNumberFormat="0" applyAlignment="0" applyProtection="0"/>
    <xf numFmtId="0" fontId="25" fillId="12" borderId="18" applyNumberFormat="0" applyAlignment="0" applyProtection="0"/>
    <xf numFmtId="0" fontId="25" fillId="12" borderId="25"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25" fillId="12" borderId="14"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25" fillId="12" borderId="18" applyNumberFormat="0" applyAlignment="0" applyProtection="0"/>
    <xf numFmtId="0" fontId="30" fillId="0" borderId="21"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8" applyNumberFormat="0" applyAlignment="0" applyProtection="0"/>
    <xf numFmtId="0" fontId="18" fillId="25" borderId="29" applyNumberFormat="0" applyAlignment="0" applyProtection="0"/>
    <xf numFmtId="0" fontId="13" fillId="28" borderId="19" applyNumberFormat="0" applyFont="0" applyAlignment="0" applyProtection="0"/>
    <xf numFmtId="0" fontId="13" fillId="28" borderId="15" applyNumberFormat="0" applyFont="0" applyAlignment="0" applyProtection="0"/>
    <xf numFmtId="0" fontId="18" fillId="25" borderId="18" applyNumberFormat="0" applyAlignment="0" applyProtection="0"/>
    <xf numFmtId="0" fontId="30" fillId="0" borderId="17" applyNumberFormat="0" applyFill="0" applyAlignment="0" applyProtection="0"/>
    <xf numFmtId="0" fontId="28" fillId="25" borderId="16" applyNumberFormat="0" applyAlignment="0" applyProtection="0"/>
    <xf numFmtId="0" fontId="13" fillId="28" borderId="15" applyNumberFormat="0" applyFon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30" fillId="0" borderId="17" applyNumberFormat="0" applyFill="0" applyAlignment="0" applyProtection="0"/>
    <xf numFmtId="0" fontId="13" fillId="28" borderId="15" applyNumberFormat="0" applyFont="0" applyAlignment="0" applyProtection="0"/>
    <xf numFmtId="0" fontId="18" fillId="25" borderId="14" applyNumberFormat="0" applyAlignment="0" applyProtection="0"/>
    <xf numFmtId="0" fontId="30" fillId="0" borderId="21" applyNumberFormat="0" applyFill="0" applyAlignment="0" applyProtection="0"/>
    <xf numFmtId="0" fontId="18" fillId="25" borderId="29"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8" fillId="25" borderId="23"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22" applyNumberFormat="0" applyFon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25"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30" fillId="0" borderId="17" applyNumberFormat="0" applyFill="0" applyAlignment="0" applyProtection="0"/>
    <xf numFmtId="0" fontId="18" fillId="25"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28" fillId="25" borderId="27"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19" applyNumberFormat="0" applyFont="0" applyAlignment="0" applyProtection="0"/>
    <xf numFmtId="0" fontId="13" fillId="28" borderId="22"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29" applyNumberFormat="0" applyAlignment="0" applyProtection="0"/>
    <xf numFmtId="0" fontId="13" fillId="28" borderId="19" applyNumberFormat="0" applyFont="0" applyAlignment="0" applyProtection="0"/>
    <xf numFmtId="0" fontId="25" fillId="12" borderId="29" applyNumberFormat="0" applyAlignment="0" applyProtection="0"/>
    <xf numFmtId="0" fontId="28" fillId="25" borderId="27" applyNumberFormat="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1" applyNumberFormat="0" applyFill="0" applyAlignment="0" applyProtection="0"/>
    <xf numFmtId="0" fontId="25" fillId="12" borderId="18" applyNumberFormat="0" applyAlignment="0" applyProtection="0"/>
    <xf numFmtId="0" fontId="28" fillId="25" borderId="20" applyNumberForma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8" fillId="25" borderId="29"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3" applyNumberFormat="0" applyAlignment="0" applyProtection="0"/>
    <xf numFmtId="0" fontId="28" fillId="25" borderId="27" applyNumberFormat="0" applyAlignment="0" applyProtection="0"/>
    <xf numFmtId="0" fontId="25" fillId="12" borderId="18" applyNumberFormat="0" applyAlignment="0" applyProtection="0"/>
    <xf numFmtId="0" fontId="13" fillId="28" borderId="19" applyNumberFormat="0" applyFont="0" applyAlignment="0" applyProtection="0"/>
    <xf numFmtId="0" fontId="28" fillId="25" borderId="20" applyNumberFormat="0" applyAlignment="0" applyProtection="0"/>
    <xf numFmtId="0" fontId="13" fillId="28" borderId="22" applyNumberFormat="0" applyFont="0" applyAlignment="0" applyProtection="0"/>
    <xf numFmtId="0" fontId="28" fillId="25" borderId="27" applyNumberFormat="0" applyAlignment="0" applyProtection="0"/>
    <xf numFmtId="0" fontId="30" fillId="0" borderId="21" applyNumberFormat="0" applyFill="0" applyAlignment="0" applyProtection="0"/>
    <xf numFmtId="0" fontId="13" fillId="28" borderId="22"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5" fillId="12" borderId="18" applyNumberFormat="0" applyAlignment="0" applyProtection="0"/>
    <xf numFmtId="0" fontId="28" fillId="25" borderId="23" applyNumberFormat="0" applyAlignment="0" applyProtection="0"/>
    <xf numFmtId="0" fontId="18" fillId="25" borderId="18" applyNumberFormat="0" applyAlignment="0" applyProtection="0"/>
    <xf numFmtId="0" fontId="30" fillId="0" borderId="38" applyNumberFormat="0" applyFill="0" applyAlignment="0" applyProtection="0"/>
    <xf numFmtId="0" fontId="28" fillId="25" borderId="23" applyNumberFormat="0" applyAlignment="0" applyProtection="0"/>
    <xf numFmtId="0" fontId="13" fillId="28" borderId="26" applyNumberFormat="0" applyFont="0" applyAlignment="0" applyProtection="0"/>
    <xf numFmtId="0" fontId="28" fillId="25" borderId="20" applyNumberFormat="0" applyAlignment="0" applyProtection="0"/>
    <xf numFmtId="0" fontId="28" fillId="25" borderId="27"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7" applyNumberFormat="0" applyAlignment="0" applyProtection="0"/>
    <xf numFmtId="0" fontId="13" fillId="28" borderId="19" applyNumberFormat="0" applyFont="0" applyAlignment="0" applyProtection="0"/>
    <xf numFmtId="0" fontId="25" fillId="12" borderId="18" applyNumberFormat="0" applyAlignment="0" applyProtection="0"/>
    <xf numFmtId="0" fontId="13" fillId="28" borderId="19" applyNumberFormat="0" applyFont="0" applyAlignment="0" applyProtection="0"/>
    <xf numFmtId="0" fontId="30" fillId="0" borderId="28" applyNumberFormat="0" applyFill="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25" fillId="12" borderId="29" applyNumberFormat="0" applyAlignment="0" applyProtection="0"/>
    <xf numFmtId="0" fontId="25" fillId="12" borderId="18" applyNumberFormat="0" applyAlignment="0" applyProtection="0"/>
    <xf numFmtId="0" fontId="25" fillId="12" borderId="25" applyNumberFormat="0" applyAlignment="0" applyProtection="0"/>
    <xf numFmtId="0" fontId="18" fillId="25" borderId="18" applyNumberFormat="0" applyAlignment="0" applyProtection="0"/>
    <xf numFmtId="0" fontId="13" fillId="28" borderId="32" applyNumberFormat="0" applyFont="0" applyAlignment="0" applyProtection="0"/>
    <xf numFmtId="0" fontId="30" fillId="0" borderId="24" applyNumberFormat="0" applyFill="0" applyAlignment="0" applyProtection="0"/>
    <xf numFmtId="0" fontId="18" fillId="25" borderId="18" applyNumberFormat="0" applyAlignment="0" applyProtection="0"/>
    <xf numFmtId="0" fontId="13" fillId="28" borderId="26"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30" fillId="0" borderId="28" applyNumberFormat="0" applyFill="0" applyAlignment="0" applyProtection="0"/>
    <xf numFmtId="0" fontId="18" fillId="25" borderId="18" applyNumberFormat="0" applyAlignment="0" applyProtection="0"/>
    <xf numFmtId="0" fontId="30" fillId="0" borderId="21" applyNumberFormat="0" applyFill="0" applyAlignment="0" applyProtection="0"/>
    <xf numFmtId="0" fontId="18" fillId="25" borderId="18" applyNumberFormat="0" applyAlignment="0" applyProtection="0"/>
    <xf numFmtId="0" fontId="28" fillId="25" borderId="20" applyNumberFormat="0" applyAlignment="0" applyProtection="0"/>
    <xf numFmtId="0" fontId="28" fillId="25" borderId="23" applyNumberFormat="0" applyAlignment="0" applyProtection="0"/>
    <xf numFmtId="0" fontId="28" fillId="25" borderId="23" applyNumberFormat="0" applyAlignment="0" applyProtection="0"/>
    <xf numFmtId="0" fontId="28" fillId="25" borderId="20" applyNumberFormat="0" applyAlignment="0" applyProtection="0"/>
    <xf numFmtId="0" fontId="18" fillId="25" borderId="29" applyNumberFormat="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28" fillId="25" borderId="20" applyNumberFormat="0" applyAlignment="0" applyProtection="0"/>
    <xf numFmtId="0" fontId="18" fillId="25" borderId="25" applyNumberFormat="0" applyAlignment="0" applyProtection="0"/>
    <xf numFmtId="0" fontId="13" fillId="28" borderId="22" applyNumberFormat="0" applyFont="0" applyAlignment="0" applyProtection="0"/>
    <xf numFmtId="0" fontId="25" fillId="12" borderId="25" applyNumberFormat="0" applyAlignment="0" applyProtection="0"/>
    <xf numFmtId="0" fontId="25" fillId="12" borderId="29" applyNumberFormat="0" applyAlignment="0" applyProtection="0"/>
    <xf numFmtId="0" fontId="13" fillId="28" borderId="22" applyNumberFormat="0" applyFont="0" applyAlignment="0" applyProtection="0"/>
    <xf numFmtId="0" fontId="28" fillId="25" borderId="23" applyNumberFormat="0" applyAlignment="0" applyProtection="0"/>
    <xf numFmtId="0" fontId="18" fillId="25" borderId="29" applyNumberFormat="0" applyAlignment="0" applyProtection="0"/>
    <xf numFmtId="0" fontId="30" fillId="0" borderId="24" applyNumberFormat="0" applyFill="0" applyAlignment="0" applyProtection="0"/>
    <xf numFmtId="0" fontId="30" fillId="0" borderId="24" applyNumberFormat="0" applyFill="0" applyAlignment="0" applyProtection="0"/>
    <xf numFmtId="0" fontId="18" fillId="25" borderId="29" applyNumberFormat="0" applyAlignment="0" applyProtection="0"/>
    <xf numFmtId="0" fontId="25" fillId="12" borderId="25"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25" fillId="12" borderId="29" applyNumberFormat="0" applyAlignment="0" applyProtection="0"/>
    <xf numFmtId="0" fontId="18" fillId="25" borderId="29" applyNumberFormat="0" applyAlignment="0" applyProtection="0"/>
    <xf numFmtId="0" fontId="28" fillId="25" borderId="23" applyNumberFormat="0" applyAlignment="0" applyProtection="0"/>
    <xf numFmtId="0" fontId="18" fillId="25" borderId="25" applyNumberFormat="0" applyAlignment="0" applyProtection="0"/>
    <xf numFmtId="0" fontId="13" fillId="28" borderId="22" applyNumberFormat="0" applyFont="0" applyAlignment="0" applyProtection="0"/>
    <xf numFmtId="0" fontId="18" fillId="25" borderId="25" applyNumberFormat="0" applyAlignment="0" applyProtection="0"/>
    <xf numFmtId="0" fontId="28" fillId="25" borderId="27" applyNumberFormat="0" applyAlignment="0" applyProtection="0"/>
    <xf numFmtId="0" fontId="25" fillId="12" borderId="25" applyNumberFormat="0" applyAlignment="0" applyProtection="0"/>
    <xf numFmtId="0" fontId="30" fillId="0" borderId="38"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3" fillId="28" borderId="26" applyNumberFormat="0" applyFont="0" applyAlignment="0" applyProtection="0"/>
    <xf numFmtId="0" fontId="30" fillId="0" borderId="28" applyNumberFormat="0" applyFill="0" applyAlignment="0" applyProtection="0"/>
    <xf numFmtId="0" fontId="25" fillId="12" borderId="25" applyNumberFormat="0" applyAlignment="0" applyProtection="0"/>
    <xf numFmtId="0" fontId="28" fillId="25" borderId="23"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18" fillId="25" borderId="25"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8" fillId="25" borderId="25" applyNumberFormat="0" applyAlignment="0" applyProtection="0"/>
    <xf numFmtId="0" fontId="13" fillId="28" borderId="22" applyNumberFormat="0" applyFont="0" applyAlignment="0" applyProtection="0"/>
    <xf numFmtId="0" fontId="28" fillId="25" borderId="23"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8" applyNumberFormat="0" applyFill="0" applyAlignment="0" applyProtection="0"/>
    <xf numFmtId="0" fontId="30" fillId="0" borderId="28" applyNumberFormat="0" applyFill="0" applyAlignment="0" applyProtection="0"/>
    <xf numFmtId="0" fontId="25" fillId="12" borderId="25" applyNumberFormat="0" applyAlignment="0" applyProtection="0"/>
    <xf numFmtId="0" fontId="25" fillId="12" borderId="25" applyNumberFormat="0" applyAlignment="0" applyProtection="0"/>
    <xf numFmtId="0" fontId="28" fillId="25" borderId="23" applyNumberFormat="0" applyAlignment="0" applyProtection="0"/>
    <xf numFmtId="0" fontId="25" fillId="12" borderId="29" applyNumberFormat="0" applyAlignment="0" applyProtection="0"/>
    <xf numFmtId="0" fontId="18" fillId="25" borderId="29"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3" fillId="28" borderId="22" applyNumberFormat="0" applyFont="0" applyAlignment="0" applyProtection="0"/>
    <xf numFmtId="0" fontId="13" fillId="28" borderId="36" applyNumberFormat="0" applyFont="0" applyAlignment="0" applyProtection="0"/>
    <xf numFmtId="0" fontId="25" fillId="12" borderId="25" applyNumberFormat="0" applyAlignment="0" applyProtection="0"/>
    <xf numFmtId="0" fontId="25" fillId="12" borderId="29" applyNumberFormat="0" applyAlignment="0" applyProtection="0"/>
    <xf numFmtId="0" fontId="30" fillId="0" borderId="24" applyNumberFormat="0" applyFill="0" applyAlignment="0" applyProtection="0"/>
    <xf numFmtId="0" fontId="13" fillId="28" borderId="26" applyNumberFormat="0" applyFont="0" applyAlignment="0" applyProtection="0"/>
    <xf numFmtId="0" fontId="13" fillId="28" borderId="22"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38" applyNumberFormat="0" applyFill="0" applyAlignment="0" applyProtection="0"/>
    <xf numFmtId="0" fontId="30" fillId="0" borderId="24" applyNumberFormat="0" applyFill="0" applyAlignment="0" applyProtection="0"/>
    <xf numFmtId="0" fontId="18" fillId="25" borderId="25" applyNumberFormat="0" applyAlignment="0" applyProtection="0"/>
    <xf numFmtId="0" fontId="30" fillId="0" borderId="28" applyNumberFormat="0" applyFill="0" applyAlignment="0" applyProtection="0"/>
    <xf numFmtId="0" fontId="18" fillId="25" borderId="25" applyNumberFormat="0" applyAlignment="0" applyProtection="0"/>
    <xf numFmtId="0" fontId="28" fillId="25" borderId="23"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18" fillId="25" borderId="31"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13" fillId="28" borderId="36" applyNumberFormat="0" applyFont="0" applyAlignment="0" applyProtection="0"/>
    <xf numFmtId="0" fontId="28" fillId="25" borderId="27"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13" fillId="28" borderId="32" applyNumberFormat="0" applyFont="0" applyAlignment="0" applyProtection="0"/>
    <xf numFmtId="0" fontId="13" fillId="28" borderId="26" applyNumberFormat="0" applyFont="0" applyAlignment="0" applyProtection="0"/>
    <xf numFmtId="0" fontId="18" fillId="25" borderId="31"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25" fillId="12" borderId="29"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8" fillId="25" borderId="35" applyNumberFormat="0" applyAlignment="0" applyProtection="0"/>
    <xf numFmtId="0" fontId="13" fillId="28" borderId="55"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30" fillId="0" borderId="49" applyNumberFormat="0" applyFill="0" applyAlignment="0" applyProtection="0"/>
    <xf numFmtId="0" fontId="28" fillId="25" borderId="48" applyNumberFormat="0" applyAlignment="0" applyProtection="0"/>
    <xf numFmtId="0" fontId="25" fillId="12" borderId="51" applyNumberFormat="0" applyAlignment="0" applyProtection="0"/>
    <xf numFmtId="0" fontId="13" fillId="28" borderId="36" applyNumberFormat="0" applyFont="0" applyAlignment="0" applyProtection="0"/>
    <xf numFmtId="0" fontId="18" fillId="25" borderId="31" applyNumberFormat="0" applyAlignment="0" applyProtection="0"/>
    <xf numFmtId="0" fontId="18" fillId="25" borderId="31" applyNumberFormat="0" applyAlignment="0" applyProtection="0"/>
    <xf numFmtId="0" fontId="28" fillId="25" borderId="27" applyNumberFormat="0" applyAlignment="0" applyProtection="0"/>
    <xf numFmtId="0" fontId="28" fillId="25" borderId="27" applyNumberFormat="0" applyAlignment="0" applyProtection="0"/>
    <xf numFmtId="0" fontId="25" fillId="12" borderId="29" applyNumberFormat="0" applyAlignment="0" applyProtection="0"/>
    <xf numFmtId="0" fontId="13" fillId="28" borderId="26" applyNumberFormat="0" applyFont="0" applyAlignment="0" applyProtection="0"/>
    <xf numFmtId="0" fontId="18" fillId="25" borderId="31" applyNumberFormat="0" applyAlignment="0" applyProtection="0"/>
    <xf numFmtId="0" fontId="28" fillId="25" borderId="37" applyNumberFormat="0" applyAlignment="0" applyProtection="0"/>
    <xf numFmtId="0" fontId="18" fillId="25" borderId="29" applyNumberFormat="0" applyAlignment="0" applyProtection="0"/>
    <xf numFmtId="0" fontId="28" fillId="25" borderId="27" applyNumberFormat="0" applyAlignment="0" applyProtection="0"/>
    <xf numFmtId="0" fontId="13" fillId="28" borderId="79" applyNumberFormat="0" applyFont="0" applyAlignment="0" applyProtection="0"/>
    <xf numFmtId="0" fontId="28" fillId="25" borderId="64" applyNumberFormat="0" applyAlignment="0" applyProtection="0"/>
    <xf numFmtId="0" fontId="25" fillId="12" borderId="31" applyNumberFormat="0" applyAlignment="0" applyProtection="0"/>
    <xf numFmtId="0" fontId="18" fillId="25" borderId="59" applyNumberFormat="0" applyAlignment="0" applyProtection="0"/>
    <xf numFmtId="0" fontId="13" fillId="28" borderId="32" applyNumberFormat="0" applyFont="0" applyAlignment="0" applyProtection="0"/>
    <xf numFmtId="0" fontId="25" fillId="12" borderId="29"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3" fillId="28" borderId="36" applyNumberFormat="0" applyFont="0" applyAlignment="0" applyProtection="0"/>
    <xf numFmtId="0" fontId="13" fillId="28" borderId="26" applyNumberFormat="0" applyFont="0" applyAlignment="0" applyProtection="0"/>
    <xf numFmtId="0" fontId="28" fillId="25" borderId="27" applyNumberFormat="0" applyAlignment="0" applyProtection="0"/>
    <xf numFmtId="0" fontId="30" fillId="0" borderId="34" applyNumberFormat="0" applyFill="0" applyAlignment="0" applyProtection="0"/>
    <xf numFmtId="0" fontId="18" fillId="25" borderId="35" applyNumberFormat="0" applyAlignment="0" applyProtection="0"/>
    <xf numFmtId="0" fontId="13" fillId="28" borderId="39" applyNumberFormat="0" applyFont="0" applyAlignment="0" applyProtection="0"/>
    <xf numFmtId="0" fontId="13" fillId="28" borderId="26" applyNumberFormat="0" applyFont="0" applyAlignment="0" applyProtection="0"/>
    <xf numFmtId="0" fontId="25" fillId="12" borderId="35" applyNumberFormat="0" applyAlignment="0" applyProtection="0"/>
    <xf numFmtId="0" fontId="30" fillId="0" borderId="28" applyNumberFormat="0" applyFill="0" applyAlignment="0" applyProtection="0"/>
    <xf numFmtId="0" fontId="25" fillId="12" borderId="51" applyNumberFormat="0" applyAlignment="0" applyProtection="0"/>
    <xf numFmtId="0" fontId="18" fillId="25" borderId="29" applyNumberFormat="0" applyAlignment="0" applyProtection="0"/>
    <xf numFmtId="0" fontId="13" fillId="28" borderId="36" applyNumberFormat="0" applyFont="0" applyAlignment="0" applyProtection="0"/>
    <xf numFmtId="0" fontId="28" fillId="25" borderId="27" applyNumberFormat="0" applyAlignment="0" applyProtection="0"/>
    <xf numFmtId="0" fontId="18" fillId="25" borderId="51" applyNumberFormat="0" applyAlignment="0" applyProtection="0"/>
    <xf numFmtId="0" fontId="13" fillId="28" borderId="26" applyNumberFormat="0" applyFont="0" applyAlignment="0" applyProtection="0"/>
    <xf numFmtId="0" fontId="18" fillId="25" borderId="35" applyNumberFormat="0" applyAlignment="0" applyProtection="0"/>
    <xf numFmtId="0" fontId="30" fillId="0" borderId="28" applyNumberFormat="0" applyFill="0" applyAlignment="0" applyProtection="0"/>
    <xf numFmtId="0" fontId="30" fillId="0" borderId="38" applyNumberFormat="0" applyFill="0" applyAlignment="0" applyProtection="0"/>
    <xf numFmtId="0" fontId="28" fillId="25" borderId="69" applyNumberFormat="0" applyAlignment="0" applyProtection="0"/>
    <xf numFmtId="0" fontId="25" fillId="12" borderId="35" applyNumberFormat="0" applyAlignment="0" applyProtection="0"/>
    <xf numFmtId="0" fontId="28" fillId="25" borderId="27"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30" fillId="0" borderId="28" applyNumberFormat="0" applyFill="0" applyAlignment="0" applyProtection="0"/>
    <xf numFmtId="0" fontId="13" fillId="28" borderId="26" applyNumberFormat="0" applyFont="0" applyAlignment="0" applyProtection="0"/>
    <xf numFmtId="0" fontId="18" fillId="25" borderId="31" applyNumberFormat="0" applyAlignment="0" applyProtection="0"/>
    <xf numFmtId="0" fontId="18" fillId="25" borderId="43" applyNumberFormat="0" applyAlignment="0" applyProtection="0"/>
    <xf numFmtId="0" fontId="25" fillId="12" borderId="31" applyNumberFormat="0" applyAlignment="0" applyProtection="0"/>
    <xf numFmtId="0" fontId="13" fillId="28" borderId="44" applyNumberFormat="0" applyFont="0" applyAlignment="0" applyProtection="0"/>
    <xf numFmtId="0" fontId="18" fillId="25" borderId="31" applyNumberFormat="0" applyAlignment="0" applyProtection="0"/>
    <xf numFmtId="0" fontId="25" fillId="12" borderId="31" applyNumberFormat="0" applyAlignment="0" applyProtection="0"/>
    <xf numFmtId="0" fontId="28" fillId="25" borderId="33" applyNumberFormat="0" applyAlignment="0" applyProtection="0"/>
    <xf numFmtId="0" fontId="18" fillId="25" borderId="35" applyNumberFormat="0" applyAlignment="0" applyProtection="0"/>
    <xf numFmtId="0" fontId="25" fillId="12" borderId="31" applyNumberFormat="0" applyAlignment="0" applyProtection="0"/>
    <xf numFmtId="0" fontId="13" fillId="28" borderId="36" applyNumberFormat="0" applyFont="0" applyAlignment="0" applyProtection="0"/>
    <xf numFmtId="0" fontId="13" fillId="28" borderId="32" applyNumberFormat="0" applyFont="0" applyAlignment="0" applyProtection="0"/>
    <xf numFmtId="0" fontId="13" fillId="28" borderId="36" applyNumberFormat="0" applyFont="0" applyAlignment="0" applyProtection="0"/>
    <xf numFmtId="0" fontId="25" fillId="12" borderId="35" applyNumberFormat="0" applyAlignment="0" applyProtection="0"/>
    <xf numFmtId="0" fontId="18" fillId="25" borderId="35" applyNumberFormat="0" applyAlignment="0" applyProtection="0"/>
    <xf numFmtId="0" fontId="18" fillId="25" borderId="31" applyNumberFormat="0" applyAlignment="0" applyProtection="0"/>
    <xf numFmtId="0" fontId="28" fillId="25" borderId="40" applyNumberFormat="0" applyAlignment="0" applyProtection="0"/>
    <xf numFmtId="0" fontId="13" fillId="28" borderId="32"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25" fillId="12" borderId="67" applyNumberFormat="0" applyAlignment="0" applyProtection="0"/>
    <xf numFmtId="0" fontId="25" fillId="12" borderId="31" applyNumberFormat="0" applyAlignment="0" applyProtection="0"/>
    <xf numFmtId="0" fontId="13" fillId="28" borderId="32" applyNumberFormat="0" applyFont="0" applyAlignment="0" applyProtection="0"/>
    <xf numFmtId="0" fontId="25" fillId="12" borderId="43" applyNumberFormat="0" applyAlignment="0" applyProtection="0"/>
    <xf numFmtId="0" fontId="13" fillId="28" borderId="39" applyNumberFormat="0" applyFont="0" applyAlignment="0" applyProtection="0"/>
    <xf numFmtId="0" fontId="28" fillId="25" borderId="37" applyNumberFormat="0" applyAlignment="0" applyProtection="0"/>
    <xf numFmtId="0" fontId="25" fillId="12" borderId="35" applyNumberFormat="0" applyAlignment="0" applyProtection="0"/>
    <xf numFmtId="0" fontId="25" fillId="12"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30" fillId="0" borderId="41" applyNumberFormat="0" applyFill="0" applyAlignment="0" applyProtection="0"/>
    <xf numFmtId="0" fontId="13" fillId="28" borderId="95" applyNumberFormat="0" applyFont="0" applyAlignment="0" applyProtection="0"/>
    <xf numFmtId="0" fontId="13" fillId="28" borderId="36" applyNumberFormat="0" applyFont="0" applyAlignment="0" applyProtection="0"/>
    <xf numFmtId="0" fontId="18" fillId="25" borderId="31" applyNumberFormat="0" applyAlignment="0" applyProtection="0"/>
    <xf numFmtId="0" fontId="13" fillId="28" borderId="36"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30" fillId="0" borderId="41" applyNumberFormat="0" applyFill="0" applyAlignment="0" applyProtection="0"/>
    <xf numFmtId="0" fontId="13" fillId="28" borderId="32" applyNumberFormat="0" applyFont="0" applyAlignment="0" applyProtection="0"/>
    <xf numFmtId="0" fontId="13" fillId="28" borderId="52" applyNumberFormat="0" applyFont="0" applyAlignment="0" applyProtection="0"/>
    <xf numFmtId="0" fontId="25" fillId="12"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28" fillId="25" borderId="37" applyNumberFormat="0" applyAlignment="0" applyProtection="0"/>
    <xf numFmtId="0" fontId="25" fillId="12" borderId="42" applyNumberFormat="0" applyAlignment="0" applyProtection="0"/>
    <xf numFmtId="0" fontId="18" fillId="25" borderId="35" applyNumberFormat="0" applyAlignment="0" applyProtection="0"/>
    <xf numFmtId="0" fontId="28" fillId="25" borderId="88" applyNumberFormat="0" applyAlignment="0" applyProtection="0"/>
    <xf numFmtId="0" fontId="18" fillId="25" borderId="31" applyNumberFormat="0" applyAlignment="0" applyProtection="0"/>
    <xf numFmtId="0" fontId="25" fillId="12" borderId="43"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47" applyNumberFormat="0" applyFont="0" applyAlignment="0" applyProtection="0"/>
    <xf numFmtId="0" fontId="18" fillId="25"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13" fillId="28" borderId="39" applyNumberFormat="0" applyFont="0" applyAlignment="0" applyProtection="0"/>
    <xf numFmtId="0" fontId="13" fillId="28" borderId="60" applyNumberFormat="0" applyFont="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1" applyNumberFormat="0" applyAlignment="0" applyProtection="0"/>
    <xf numFmtId="0" fontId="28" fillId="25" borderId="40" applyNumberFormat="0" applyAlignment="0" applyProtection="0"/>
    <xf numFmtId="0" fontId="13" fillId="28" borderId="36" applyNumberFormat="0" applyFont="0" applyAlignment="0" applyProtection="0"/>
    <xf numFmtId="0" fontId="18" fillId="25" borderId="42" applyNumberFormat="0" applyAlignment="0" applyProtection="0"/>
    <xf numFmtId="0" fontId="13" fillId="28" borderId="32" applyNumberFormat="0" applyFont="0" applyAlignment="0" applyProtection="0"/>
    <xf numFmtId="0" fontId="30" fillId="0" borderId="38" applyNumberFormat="0" applyFill="0" applyAlignment="0" applyProtection="0"/>
    <xf numFmtId="0" fontId="13" fillId="28" borderId="32" applyNumberFormat="0" applyFont="0" applyAlignment="0" applyProtection="0"/>
    <xf numFmtId="0" fontId="28" fillId="25" borderId="45" applyNumberFormat="0" applyAlignment="0" applyProtection="0"/>
    <xf numFmtId="0" fontId="28" fillId="25" borderId="37" applyNumberFormat="0" applyAlignment="0" applyProtection="0"/>
    <xf numFmtId="0" fontId="25" fillId="12" borderId="75" applyNumberFormat="0" applyAlignment="0" applyProtection="0"/>
    <xf numFmtId="0" fontId="13" fillId="28" borderId="36" applyNumberFormat="0" applyFont="0" applyAlignment="0" applyProtection="0"/>
    <xf numFmtId="0" fontId="25" fillId="12" borderId="31" applyNumberFormat="0" applyAlignment="0" applyProtection="0"/>
    <xf numFmtId="0" fontId="25" fillId="12" borderId="31" applyNumberFormat="0" applyAlignment="0" applyProtection="0"/>
    <xf numFmtId="0" fontId="18" fillId="25" borderId="67" applyNumberFormat="0" applyAlignment="0" applyProtection="0"/>
    <xf numFmtId="0" fontId="28" fillId="25" borderId="61" applyNumberFormat="0" applyAlignment="0" applyProtection="0"/>
    <xf numFmtId="0" fontId="13" fillId="28" borderId="32" applyNumberFormat="0" applyFont="0" applyAlignment="0" applyProtection="0"/>
    <xf numFmtId="0" fontId="18" fillId="25" borderId="67" applyNumberFormat="0" applyAlignment="0" applyProtection="0"/>
    <xf numFmtId="0" fontId="18" fillId="25" borderId="51" applyNumberFormat="0" applyAlignment="0" applyProtection="0"/>
    <xf numFmtId="0" fontId="25" fillId="12" borderId="31" applyNumberFormat="0" applyAlignment="0" applyProtection="0"/>
    <xf numFmtId="0" fontId="30" fillId="0" borderId="62" applyNumberFormat="0" applyFill="0" applyAlignment="0" applyProtection="0"/>
    <xf numFmtId="0" fontId="13" fillId="28" borderId="32" applyNumberFormat="0" applyFont="0" applyAlignment="0" applyProtection="0"/>
    <xf numFmtId="0" fontId="28" fillId="25" borderId="53" applyNumberFormat="0" applyAlignment="0" applyProtection="0"/>
    <xf numFmtId="0" fontId="13" fillId="28" borderId="32" applyNumberFormat="0" applyFont="0" applyAlignment="0" applyProtection="0"/>
    <xf numFmtId="0" fontId="25" fillId="12" borderId="6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18" fillId="25" borderId="35" applyNumberFormat="0" applyAlignment="0" applyProtection="0"/>
    <xf numFmtId="0" fontId="18" fillId="25" borderId="35" applyNumberFormat="0" applyAlignment="0" applyProtection="0"/>
    <xf numFmtId="0" fontId="25" fillId="12" borderId="35" applyNumberFormat="0" applyAlignment="0" applyProtection="0"/>
    <xf numFmtId="0" fontId="18" fillId="25" borderId="35"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36" applyNumberFormat="0" applyFont="0" applyAlignment="0" applyProtection="0"/>
    <xf numFmtId="0" fontId="30" fillId="0" borderId="46" applyNumberFormat="0" applyFill="0" applyAlignment="0" applyProtection="0"/>
    <xf numFmtId="0" fontId="18" fillId="25" borderId="35"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30" fillId="0" borderId="54" applyNumberFormat="0" applyFill="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5" applyNumberFormat="0" applyAlignment="0" applyProtection="0"/>
    <xf numFmtId="0" fontId="18" fillId="25" borderId="35" applyNumberFormat="0" applyAlignment="0" applyProtection="0"/>
    <xf numFmtId="0" fontId="13" fillId="28" borderId="36" applyNumberFormat="0" applyFont="0" applyAlignment="0" applyProtection="0"/>
    <xf numFmtId="0" fontId="25" fillId="12" borderId="35" applyNumberFormat="0" applyAlignment="0" applyProtection="0"/>
    <xf numFmtId="0" fontId="28" fillId="25" borderId="37"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30" fillId="0" borderId="46"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45" applyNumberFormat="0" applyAlignment="0" applyProtection="0"/>
    <xf numFmtId="0" fontId="18" fillId="25" borderId="42" applyNumberFormat="0" applyAlignment="0" applyProtection="0"/>
    <xf numFmtId="0" fontId="25" fillId="12"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30" fillId="0" borderId="41" applyNumberFormat="0" applyFill="0" applyAlignment="0" applyProtection="0"/>
    <xf numFmtId="0" fontId="13" fillId="28" borderId="39" applyNumberFormat="0" applyFont="0" applyAlignment="0" applyProtection="0"/>
    <xf numFmtId="0" fontId="18" fillId="25" borderId="42" applyNumberFormat="0" applyAlignment="0" applyProtection="0"/>
    <xf numFmtId="0" fontId="30" fillId="0" borderId="49" applyNumberFormat="0" applyFill="0" applyAlignment="0" applyProtection="0"/>
    <xf numFmtId="0" fontId="13" fillId="28" borderId="68" applyNumberFormat="0" applyFon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25" fillId="12" borderId="42" applyNumberForma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8" fillId="25" borderId="48" applyNumberFormat="0" applyAlignment="0" applyProtection="0"/>
    <xf numFmtId="0" fontId="13" fillId="28" borderId="39" applyNumberFormat="0" applyFont="0" applyAlignment="0" applyProtection="0"/>
    <xf numFmtId="0" fontId="25" fillId="12" borderId="91" applyNumberForma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28" fillId="25" borderId="40" applyNumberFormat="0" applyAlignment="0" applyProtection="0"/>
    <xf numFmtId="0" fontId="13" fillId="28" borderId="47" applyNumberFormat="0" applyFont="0" applyAlignment="0" applyProtection="0"/>
    <xf numFmtId="0" fontId="13" fillId="28" borderId="39" applyNumberFormat="0" applyFont="0" applyAlignment="0" applyProtection="0"/>
    <xf numFmtId="0" fontId="28" fillId="25" borderId="80"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50" applyNumberFormat="0" applyAlignment="0" applyProtection="0"/>
    <xf numFmtId="0" fontId="13" fillId="28" borderId="39" applyNumberFormat="0" applyFont="0" applyAlignment="0" applyProtection="0"/>
    <xf numFmtId="0" fontId="13" fillId="28" borderId="47" applyNumberFormat="0" applyFont="0" applyAlignment="0" applyProtection="0"/>
    <xf numFmtId="0" fontId="30" fillId="0" borderId="41" applyNumberFormat="0" applyFill="0" applyAlignment="0" applyProtection="0"/>
    <xf numFmtId="0" fontId="18" fillId="25"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8" fillId="25" borderId="50"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30" fillId="0" borderId="46" applyNumberFormat="0" applyFill="0" applyAlignment="0" applyProtection="0"/>
    <xf numFmtId="0" fontId="13" fillId="28" borderId="44" applyNumberFormat="0" applyFont="0" applyAlignment="0" applyProtection="0"/>
    <xf numFmtId="0" fontId="18" fillId="25" borderId="43" applyNumberFormat="0" applyAlignment="0" applyProtection="0"/>
    <xf numFmtId="0" fontId="13" fillId="28" borderId="60" applyNumberFormat="0" applyFon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25" fillId="12" borderId="43" applyNumberForma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30" fillId="0" borderId="54"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28" fillId="25" borderId="53" applyNumberFormat="0" applyAlignment="0" applyProtection="0"/>
    <xf numFmtId="0" fontId="13" fillId="28" borderId="44" applyNumberFormat="0" applyFont="0" applyAlignment="0" applyProtection="0"/>
    <xf numFmtId="0" fontId="25" fillId="12" borderId="59"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52" applyNumberFormat="0" applyFont="0" applyAlignment="0" applyProtection="0"/>
    <xf numFmtId="0" fontId="13" fillId="28" borderId="44" applyNumberFormat="0" applyFont="0" applyAlignment="0" applyProtection="0"/>
    <xf numFmtId="0" fontId="30" fillId="0" borderId="78" applyNumberFormat="0" applyFill="0" applyAlignment="0" applyProtection="0"/>
    <xf numFmtId="0" fontId="30" fillId="0" borderId="46" applyNumberFormat="0" applyFill="0" applyAlignment="0" applyProtection="0"/>
    <xf numFmtId="0" fontId="18" fillId="25"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25" fillId="12" borderId="51" applyNumberFormat="0" applyAlignment="0" applyProtection="0"/>
    <xf numFmtId="0" fontId="13" fillId="28" borderId="44" applyNumberFormat="0" applyFont="0" applyAlignment="0" applyProtection="0"/>
    <xf numFmtId="0" fontId="13" fillId="28" borderId="52" applyNumberFormat="0" applyFont="0" applyAlignment="0" applyProtection="0"/>
    <xf numFmtId="0" fontId="13" fillId="28" borderId="44" applyNumberFormat="0" applyFont="0" applyAlignment="0" applyProtection="0"/>
    <xf numFmtId="0" fontId="18" fillId="25" borderId="51" applyNumberFormat="0" applyAlignment="0" applyProtection="0"/>
    <xf numFmtId="0" fontId="18" fillId="25" borderId="50" applyNumberFormat="0" applyAlignment="0" applyProtection="0"/>
    <xf numFmtId="0" fontId="25" fillId="12"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30" fillId="0" borderId="49" applyNumberFormat="0" applyFill="0" applyAlignment="0" applyProtection="0"/>
    <xf numFmtId="0" fontId="13" fillId="28" borderId="47" applyNumberFormat="0" applyFont="0" applyAlignment="0" applyProtection="0"/>
    <xf numFmtId="0" fontId="18" fillId="25" borderId="50" applyNumberFormat="0" applyAlignment="0" applyProtection="0"/>
    <xf numFmtId="0" fontId="18" fillId="25" borderId="66"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25" fillId="12" borderId="50" applyNumberForma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30" fillId="0" borderId="57" applyNumberFormat="0" applyFill="0" applyAlignment="0" applyProtection="0"/>
    <xf numFmtId="0" fontId="13" fillId="28" borderId="47" applyNumberFormat="0" applyFont="0" applyAlignment="0" applyProtection="0"/>
    <xf numFmtId="0" fontId="25" fillId="12" borderId="74" applyNumberForma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28" fillId="25" borderId="48" applyNumberFormat="0" applyAlignment="0" applyProtection="0"/>
    <xf numFmtId="0" fontId="13" fillId="28" borderId="92" applyNumberFormat="0" applyFont="0" applyAlignment="0" applyProtection="0"/>
    <xf numFmtId="0" fontId="13" fillId="28" borderId="47" applyNumberFormat="0" applyFont="0" applyAlignment="0" applyProtection="0"/>
    <xf numFmtId="0" fontId="25" fillId="12" borderId="66"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8" fillId="25" borderId="91" applyNumberFormat="0" applyAlignment="0" applyProtection="0"/>
    <xf numFmtId="0" fontId="13" fillId="28" borderId="47" applyNumberFormat="0" applyFont="0" applyAlignment="0" applyProtection="0"/>
    <xf numFmtId="0" fontId="13" fillId="28" borderId="55" applyNumberFormat="0" applyFont="0" applyAlignment="0" applyProtection="0"/>
    <xf numFmtId="0" fontId="30" fillId="0" borderId="49" applyNumberFormat="0" applyFill="0" applyAlignment="0" applyProtection="0"/>
    <xf numFmtId="0" fontId="18" fillId="25"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8" fillId="25" borderId="83" applyNumberFormat="0" applyAlignment="0" applyProtection="0"/>
    <xf numFmtId="0" fontId="13" fillId="28" borderId="47" applyNumberFormat="0" applyFont="0" applyAlignment="0" applyProtection="0"/>
    <xf numFmtId="0" fontId="28" fillId="25" borderId="56" applyNumberFormat="0" applyAlignment="0" applyProtection="0"/>
    <xf numFmtId="0" fontId="13" fillId="28" borderId="47" applyNumberFormat="0" applyFont="0" applyAlignment="0" applyProtection="0"/>
    <xf numFmtId="0" fontId="13" fillId="28" borderId="63"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30" fillId="0" borderId="54" applyNumberFormat="0" applyFill="0" applyAlignment="0" applyProtection="0"/>
    <xf numFmtId="0" fontId="13" fillId="28" borderId="52" applyNumberFormat="0" applyFont="0" applyAlignment="0" applyProtection="0"/>
    <xf numFmtId="0" fontId="18" fillId="25" borderId="51" applyNumberFormat="0" applyAlignment="0" applyProtection="0"/>
    <xf numFmtId="0" fontId="18" fillId="25" borderId="59" applyNumberFormat="0" applyAlignment="0" applyProtection="0"/>
    <xf numFmtId="0" fontId="30" fillId="0" borderId="70" applyNumberFormat="0" applyFill="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25" fillId="12" borderId="51" applyNumberForma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8" fillId="25" borderId="59" applyNumberFormat="0" applyAlignment="0" applyProtection="0"/>
    <xf numFmtId="0" fontId="13" fillId="28" borderId="52" applyNumberFormat="0" applyFont="0" applyAlignment="0" applyProtection="0"/>
    <xf numFmtId="0" fontId="30" fillId="0" borderId="62" applyNumberFormat="0" applyFill="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28" fillId="25" borderId="53" applyNumberFormat="0" applyAlignment="0" applyProtection="0"/>
    <xf numFmtId="0" fontId="25" fillId="12" borderId="59" applyNumberFormat="0" applyAlignment="0" applyProtection="0"/>
    <xf numFmtId="0" fontId="13" fillId="28" borderId="52" applyNumberFormat="0" applyFont="0" applyAlignment="0" applyProtection="0"/>
    <xf numFmtId="0" fontId="28" fillId="25" borderId="6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60" applyNumberFormat="0" applyFont="0" applyAlignment="0" applyProtection="0"/>
    <xf numFmtId="0" fontId="30" fillId="0" borderId="54" applyNumberFormat="0" applyFill="0" applyAlignment="0" applyProtection="0"/>
    <xf numFmtId="0" fontId="18" fillId="25"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25" fillId="12" borderId="59" applyNumberFormat="0" applyAlignment="0" applyProtection="0"/>
    <xf numFmtId="0" fontId="13" fillId="28" borderId="52" applyNumberFormat="0" applyFont="0" applyAlignment="0" applyProtection="0"/>
    <xf numFmtId="0" fontId="30" fillId="0" borderId="57" applyNumberFormat="0" applyFill="0" applyAlignment="0" applyProtection="0"/>
    <xf numFmtId="0" fontId="28" fillId="25" borderId="56" applyNumberFormat="0" applyAlignment="0" applyProtection="0"/>
    <xf numFmtId="0" fontId="13" fillId="28" borderId="55" applyNumberFormat="0" applyFon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30" fillId="0" borderId="57" applyNumberFormat="0" applyFill="0" applyAlignment="0" applyProtection="0"/>
    <xf numFmtId="0" fontId="13" fillId="28" borderId="55" applyNumberFormat="0" applyFont="0" applyAlignment="0" applyProtection="0"/>
    <xf numFmtId="0" fontId="18" fillId="25" borderId="58" applyNumberFormat="0" applyAlignment="0" applyProtection="0"/>
    <xf numFmtId="0" fontId="13" fillId="28" borderId="71" applyNumberFormat="0" applyFont="0" applyAlignment="0" applyProtection="0"/>
    <xf numFmtId="0" fontId="18" fillId="25" borderId="74"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63" applyNumberFormat="0" applyFont="0" applyAlignment="0" applyProtection="0"/>
    <xf numFmtId="0" fontId="13" fillId="28" borderId="55" applyNumberFormat="0" applyFont="0" applyAlignment="0" applyProtection="0"/>
    <xf numFmtId="0" fontId="30" fillId="0" borderId="65" applyNumberFormat="0" applyFill="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28" fillId="25" borderId="56" applyNumberFormat="0" applyAlignment="0" applyProtection="0"/>
    <xf numFmtId="0" fontId="28" fillId="25" borderId="72" applyNumberFormat="0" applyAlignment="0" applyProtection="0"/>
    <xf numFmtId="0" fontId="13" fillId="28" borderId="55" applyNumberFormat="0" applyFon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30" fillId="0" borderId="65" applyNumberFormat="0" applyFill="0" applyAlignment="0" applyProtection="0"/>
    <xf numFmtId="0" fontId="13" fillId="28" borderId="55" applyNumberFormat="0" applyFont="0" applyAlignment="0" applyProtection="0"/>
    <xf numFmtId="0" fontId="30" fillId="0" borderId="57" applyNumberFormat="0" applyFill="0" applyAlignment="0" applyProtection="0"/>
    <xf numFmtId="0" fontId="18" fillId="25"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28" fillId="25" borderId="64" applyNumberFormat="0" applyAlignment="0" applyProtection="0"/>
    <xf numFmtId="0" fontId="13" fillId="28" borderId="55" applyNumberFormat="0" applyFont="0" applyAlignment="0" applyProtection="0"/>
    <xf numFmtId="0" fontId="18" fillId="25" borderId="75" applyNumberFormat="0" applyAlignment="0" applyProtection="0"/>
    <xf numFmtId="0" fontId="13" fillId="28" borderId="55" applyNumberFormat="0" applyFont="0" applyAlignment="0" applyProtection="0"/>
    <xf numFmtId="0" fontId="13" fillId="28" borderId="63"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3" fillId="28" borderId="60" applyNumberFormat="0" applyFont="0" applyAlignment="0" applyProtection="0"/>
    <xf numFmtId="0" fontId="18" fillId="25" borderId="59" applyNumberFormat="0" applyAlignment="0" applyProtection="0"/>
    <xf numFmtId="0" fontId="25" fillId="12" borderId="83" applyNumberFormat="0" applyAlignment="0" applyProtection="0"/>
    <xf numFmtId="0" fontId="30" fillId="0" borderId="81" applyNumberFormat="0" applyFill="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25" fillId="12" borderId="59" applyNumberForma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30" fillId="0" borderId="70" applyNumberFormat="0" applyFill="0" applyAlignment="0" applyProtection="0"/>
    <xf numFmtId="0" fontId="13" fillId="28" borderId="60" applyNumberFormat="0" applyFont="0" applyAlignment="0" applyProtection="0"/>
    <xf numFmtId="0" fontId="13" fillId="28" borderId="87"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28" fillId="25" borderId="61" applyNumberFormat="0" applyAlignment="0" applyProtection="0"/>
    <xf numFmtId="0" fontId="28" fillId="25" borderId="69" applyNumberFormat="0" applyAlignment="0" applyProtection="0"/>
    <xf numFmtId="0" fontId="13" fillId="28" borderId="60" applyNumberFormat="0" applyFont="0" applyAlignment="0" applyProtection="0"/>
    <xf numFmtId="0" fontId="28" fillId="25" borderId="96"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8"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8" fillId="25"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25" fillId="12" borderId="67" applyNumberFormat="0" applyAlignment="0" applyProtection="0"/>
    <xf numFmtId="0" fontId="13" fillId="28" borderId="60" applyNumberFormat="0" applyFont="0" applyAlignment="0" applyProtection="0"/>
    <xf numFmtId="0" fontId="13" fillId="28" borderId="68" applyNumberFormat="0" applyFont="0" applyAlignment="0" applyProtection="0"/>
    <xf numFmtId="0" fontId="13" fillId="28" borderId="60" applyNumberFormat="0" applyFont="0" applyAlignment="0" applyProtection="0"/>
    <xf numFmtId="0" fontId="18" fillId="25" borderId="67" applyNumberFormat="0" applyAlignment="0" applyProtection="0"/>
    <xf numFmtId="0" fontId="18" fillId="25" borderId="66" applyNumberFormat="0" applyAlignment="0" applyProtection="0"/>
    <xf numFmtId="0" fontId="25" fillId="12"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30" fillId="0" borderId="65" applyNumberFormat="0" applyFill="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25" fillId="12" borderId="66" applyNumberForma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71" applyNumberFormat="0" applyFont="0" applyAlignment="0" applyProtection="0"/>
    <xf numFmtId="0" fontId="13" fillId="28" borderId="63" applyNumberFormat="0" applyFont="0" applyAlignment="0" applyProtection="0"/>
    <xf numFmtId="0" fontId="30" fillId="0" borderId="73" applyNumberFormat="0" applyFill="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28" fillId="25" borderId="64" applyNumberFormat="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30" fillId="0" borderId="73" applyNumberFormat="0" applyFill="0" applyAlignment="0" applyProtection="0"/>
    <xf numFmtId="0" fontId="13" fillId="28" borderId="63" applyNumberFormat="0" applyFont="0" applyAlignment="0" applyProtection="0"/>
    <xf numFmtId="0" fontId="30" fillId="0" borderId="65" applyNumberFormat="0" applyFill="0" applyAlignment="0" applyProtection="0"/>
    <xf numFmtId="0" fontId="18" fillId="25"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28" fillId="25" borderId="72"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13" fillId="28" borderId="71"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30" fillId="0" borderId="70" applyNumberFormat="0" applyFill="0" applyAlignment="0" applyProtection="0"/>
    <xf numFmtId="0" fontId="13" fillId="28" borderId="68" applyNumberFormat="0" applyFont="0" applyAlignment="0" applyProtection="0"/>
    <xf numFmtId="0" fontId="18" fillId="25" borderId="67" applyNumberFormat="0" applyAlignment="0" applyProtection="0"/>
    <xf numFmtId="0" fontId="30" fillId="0" borderId="78" applyNumberFormat="0" applyFill="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25" fillId="12" borderId="67" applyNumberForma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30" fillId="0" borderId="89" applyNumberFormat="0" applyFill="0" applyAlignment="0" applyProtection="0"/>
    <xf numFmtId="0" fontId="13" fillId="28" borderId="68" applyNumberFormat="0" applyFont="0" applyAlignment="0" applyProtection="0"/>
    <xf numFmtId="0" fontId="30" fillId="0" borderId="94" applyNumberFormat="0" applyFill="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69" applyNumberFormat="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77" applyNumberFormat="0" applyAlignment="0" applyProtection="0"/>
    <xf numFmtId="0" fontId="30" fillId="0" borderId="70" applyNumberFormat="0" applyFill="0" applyAlignment="0" applyProtection="0"/>
    <xf numFmtId="0" fontId="18" fillId="25"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30" fillId="0" borderId="86" applyNumberFormat="0" applyFill="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74" applyNumberFormat="0" applyAlignment="0" applyProtection="0"/>
    <xf numFmtId="0" fontId="25" fillId="12"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30" fillId="0" borderId="73" applyNumberFormat="0" applyFill="0" applyAlignment="0" applyProtection="0"/>
    <xf numFmtId="0" fontId="13" fillId="28" borderId="71" applyNumberFormat="0" applyFont="0" applyAlignment="0" applyProtection="0"/>
    <xf numFmtId="0" fontId="18" fillId="25" borderId="74" applyNumberFormat="0" applyAlignment="0" applyProtection="0"/>
    <xf numFmtId="0" fontId="25" fillId="12" borderId="82" applyNumberFormat="0" applyAlignment="0" applyProtection="0"/>
    <xf numFmtId="0" fontId="13" fillId="28" borderId="79" applyNumberFormat="0" applyFon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25" fillId="12" borderId="74" applyNumberForma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8" fillId="25" borderId="8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72" applyNumberFormat="0" applyAlignment="0" applyProtection="0"/>
    <xf numFmtId="0" fontId="13" fillId="28" borderId="71" applyNumberFormat="0" applyFont="0" applyAlignment="0" applyProtection="0"/>
    <xf numFmtId="0" fontId="30" fillId="0" borderId="81" applyNumberFormat="0" applyFill="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80" applyNumberFormat="0" applyAlignment="0" applyProtection="0"/>
    <xf numFmtId="0" fontId="30" fillId="0" borderId="73" applyNumberFormat="0" applyFill="0" applyAlignment="0" applyProtection="0"/>
    <xf numFmtId="0" fontId="18" fillId="25"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9" applyNumberFormat="0" applyFont="0" applyAlignment="0" applyProtection="0"/>
    <xf numFmtId="0" fontId="13" fillId="28" borderId="71"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75" applyNumberFormat="0" applyAlignment="0" applyProtection="0"/>
    <xf numFmtId="0" fontId="30" fillId="0" borderId="86" applyNumberFormat="0" applyFill="0" applyAlignment="0" applyProtection="0"/>
    <xf numFmtId="0" fontId="28" fillId="25" borderId="93"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91" applyNumberForma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85" applyNumberFormat="0" applyAlignment="0" applyProtection="0"/>
    <xf numFmtId="0" fontId="30" fillId="0" borderId="78" applyNumberFormat="0" applyFill="0" applyAlignment="0" applyProtection="0"/>
    <xf numFmtId="0" fontId="18" fillId="25"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25" fillId="12" borderId="91"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82" applyNumberFormat="0" applyAlignment="0" applyProtection="0"/>
    <xf numFmtId="0" fontId="25" fillId="12"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30" fillId="0" borderId="81" applyNumberFormat="0" applyFill="0" applyAlignment="0" applyProtection="0"/>
    <xf numFmtId="0" fontId="13" fillId="28" borderId="79" applyNumberFormat="0" applyFont="0" applyAlignment="0" applyProtection="0"/>
    <xf numFmtId="0" fontId="18" fillId="25" borderId="82" applyNumberFormat="0" applyAlignment="0" applyProtection="0"/>
    <xf numFmtId="0" fontId="25" fillId="12" borderId="90" applyNumberFormat="0" applyAlignment="0" applyProtection="0"/>
    <xf numFmtId="0" fontId="13" fillId="28" borderId="87" applyNumberFormat="0" applyFon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25" fillId="12" borderId="82" applyNumberForma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8" fillId="25" borderId="9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0" applyNumberFormat="0" applyAlignment="0" applyProtection="0"/>
    <xf numFmtId="0" fontId="13" fillId="28" borderId="79" applyNumberFormat="0" applyFont="0" applyAlignment="0" applyProtection="0"/>
    <xf numFmtId="0" fontId="30" fillId="0" borderId="89" applyNumberFormat="0" applyFill="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8" applyNumberFormat="0" applyAlignment="0" applyProtection="0"/>
    <xf numFmtId="0" fontId="30" fillId="0" borderId="81" applyNumberFormat="0" applyFill="0" applyAlignment="0" applyProtection="0"/>
    <xf numFmtId="0" fontId="18" fillId="25"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87" applyNumberFormat="0" applyFont="0" applyAlignment="0" applyProtection="0"/>
    <xf numFmtId="0" fontId="13" fillId="28" borderId="79" applyNumberFormat="0" applyFont="0" applyAlignment="0" applyProtection="0"/>
    <xf numFmtId="0" fontId="28" fillId="25" borderId="85" applyNumberFormat="0" applyAlignment="0" applyProtection="0"/>
    <xf numFmtId="0" fontId="13" fillId="28" borderId="84" applyNumberFormat="0" applyFon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30" fillId="0" borderId="94"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28" fillId="25" borderId="93" applyNumberFormat="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92"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8" fillId="25"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25" fillId="12" borderId="91" applyNumberFormat="0" applyAlignment="0" applyProtection="0"/>
    <xf numFmtId="0" fontId="13" fillId="28" borderId="84" applyNumberFormat="0" applyFont="0" applyAlignment="0" applyProtection="0"/>
    <xf numFmtId="0" fontId="13" fillId="28" borderId="92" applyNumberFormat="0" applyFont="0" applyAlignment="0" applyProtection="0"/>
    <xf numFmtId="0" fontId="13" fillId="28" borderId="84" applyNumberFormat="0" applyFont="0" applyAlignment="0" applyProtection="0"/>
    <xf numFmtId="0" fontId="18" fillId="25" borderId="91" applyNumberFormat="0" applyAlignment="0" applyProtection="0"/>
    <xf numFmtId="0" fontId="18" fillId="25" borderId="90" applyNumberFormat="0" applyAlignment="0" applyProtection="0"/>
    <xf numFmtId="0" fontId="25" fillId="12"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89" applyNumberFormat="0" applyFill="0" applyAlignment="0" applyProtection="0"/>
    <xf numFmtId="0" fontId="13" fillId="28" borderId="87" applyNumberFormat="0" applyFont="0" applyAlignment="0" applyProtection="0"/>
    <xf numFmtId="0" fontId="18" fillId="25" borderId="90" applyNumberFormat="0" applyAlignment="0" applyProtection="0"/>
    <xf numFmtId="0" fontId="13" fillId="28" borderId="95" applyNumberFormat="0" applyFon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25" fillId="12" borderId="90" applyNumberForma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96" applyNumberForma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88" applyNumberFormat="0" applyAlignment="0" applyProtection="0"/>
    <xf numFmtId="0" fontId="13" fillId="28" borderId="87" applyNumberFormat="0" applyFon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95"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30" fillId="0" borderId="89" applyNumberFormat="0" applyFill="0" applyAlignment="0" applyProtection="0"/>
    <xf numFmtId="0" fontId="18" fillId="25"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30" fillId="0" borderId="94" applyNumberFormat="0" applyFill="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25" fillId="12" borderId="91" applyNumberForma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30" fillId="0" borderId="94" applyNumberFormat="0" applyFill="0" applyAlignment="0" applyProtection="0"/>
    <xf numFmtId="0" fontId="18" fillId="25"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30" fillId="0" borderId="97" applyNumberFormat="0" applyFill="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30" fillId="0" borderId="97" applyNumberFormat="0" applyFill="0" applyAlignment="0" applyProtection="0"/>
    <xf numFmtId="0" fontId="18" fillId="25"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32" fillId="0" borderId="0"/>
    <xf numFmtId="0" fontId="13" fillId="28" borderId="108" applyNumberFormat="0" applyFont="0" applyAlignment="0" applyProtection="0"/>
    <xf numFmtId="0" fontId="25" fillId="12" borderId="114" applyNumberFormat="0" applyAlignment="0" applyProtection="0"/>
    <xf numFmtId="0" fontId="28" fillId="25" borderId="109" applyNumberFormat="0" applyAlignment="0" applyProtection="0"/>
    <xf numFmtId="0" fontId="13" fillId="28" borderId="104" applyNumberFormat="0" applyFont="0" applyAlignment="0" applyProtection="0"/>
    <xf numFmtId="0" fontId="13" fillId="28" borderId="108" applyNumberFormat="0" applyFont="0" applyAlignment="0" applyProtection="0"/>
    <xf numFmtId="0" fontId="28" fillId="25" borderId="116"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8" fillId="25" borderId="118" applyNumberFormat="0" applyAlignment="0" applyProtection="0"/>
    <xf numFmtId="0" fontId="30" fillId="0" borderId="117" applyNumberFormat="0" applyFill="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15" applyNumberFormat="0" applyFont="0" applyAlignment="0" applyProtection="0"/>
    <xf numFmtId="0" fontId="30" fillId="0" borderId="110" applyNumberFormat="0" applyFill="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14" applyNumberFormat="0" applyAlignment="0" applyProtection="0"/>
    <xf numFmtId="0" fontId="25" fillId="12" borderId="107"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8" fillId="25" borderId="99" applyNumberFormat="0" applyAlignment="0" applyProtection="0"/>
    <xf numFmtId="0" fontId="13" fillId="28" borderId="104" applyNumberFormat="0" applyFont="0" applyAlignment="0" applyProtection="0"/>
    <xf numFmtId="0" fontId="13" fillId="28" borderId="123" applyNumberFormat="0" applyFont="0" applyAlignment="0" applyProtection="0"/>
    <xf numFmtId="0" fontId="13" fillId="28" borderId="111" applyNumberFormat="0" applyFont="0" applyAlignment="0" applyProtection="0"/>
    <xf numFmtId="0" fontId="25" fillId="12" borderId="107" applyNumberFormat="0" applyAlignment="0" applyProtection="0"/>
    <xf numFmtId="0" fontId="28" fillId="25" borderId="109" applyNumberFormat="0" applyAlignment="0" applyProtection="0"/>
    <xf numFmtId="0" fontId="18" fillId="25" borderId="107" applyNumberFormat="0" applyAlignment="0" applyProtection="0"/>
    <xf numFmtId="0" fontId="13" fillId="28" borderId="108" applyNumberFormat="0" applyFont="0" applyAlignment="0" applyProtection="0"/>
    <xf numFmtId="0" fontId="25" fillId="12" borderId="99" applyNumberFormat="0" applyAlignment="0" applyProtection="0"/>
    <xf numFmtId="0" fontId="25" fillId="12" borderId="107" applyNumberFormat="0" applyAlignment="0" applyProtection="0"/>
    <xf numFmtId="0" fontId="25" fillId="12" borderId="107"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13" fillId="28" borderId="108" applyNumberFormat="0" applyFont="0" applyAlignment="0" applyProtection="0"/>
    <xf numFmtId="0" fontId="30" fillId="0" borderId="102"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30" fillId="0" borderId="110" applyNumberFormat="0" applyFill="0" applyAlignment="0" applyProtection="0"/>
    <xf numFmtId="0" fontId="30" fillId="0" borderId="117" applyNumberFormat="0" applyFill="0" applyAlignment="0" applyProtection="0"/>
    <xf numFmtId="0" fontId="13" fillId="28" borderId="100" applyNumberFormat="0" applyFont="0" applyAlignment="0" applyProtection="0"/>
    <xf numFmtId="0" fontId="13" fillId="28" borderId="104" applyNumberFormat="0" applyFont="0" applyAlignment="0" applyProtection="0"/>
    <xf numFmtId="0" fontId="30" fillId="0" borderId="102" applyNumberFormat="0" applyFill="0" applyAlignment="0" applyProtection="0"/>
    <xf numFmtId="0" fontId="28" fillId="25" borderId="101" applyNumberFormat="0" applyAlignment="0" applyProtection="0"/>
    <xf numFmtId="0" fontId="13" fillId="28" borderId="100" applyNumberFormat="0" applyFon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30" fillId="0" borderId="102" applyNumberFormat="0" applyFill="0" applyAlignment="0" applyProtection="0"/>
    <xf numFmtId="0" fontId="13" fillId="28" borderId="100" applyNumberFormat="0" applyFont="0" applyAlignment="0" applyProtection="0"/>
    <xf numFmtId="0" fontId="18" fillId="25" borderId="99" applyNumberFormat="0" applyAlignment="0" applyProtection="0"/>
    <xf numFmtId="0" fontId="28" fillId="25" borderId="112" applyNumberFormat="0" applyAlignment="0" applyProtection="0"/>
    <xf numFmtId="0" fontId="25" fillId="12" borderId="107"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43" applyNumberFormat="0" applyFont="0" applyAlignment="0" applyProtection="0"/>
    <xf numFmtId="0" fontId="13" fillId="28" borderId="100" applyNumberFormat="0" applyFont="0" applyAlignment="0" applyProtection="0"/>
    <xf numFmtId="0" fontId="25" fillId="12" borderId="118" applyNumberForma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28" fillId="25" borderId="101" applyNumberFormat="0" applyAlignment="0" applyProtection="0"/>
    <xf numFmtId="0" fontId="13" fillId="28" borderId="104" applyNumberFormat="0" applyFont="0" applyAlignment="0" applyProtection="0"/>
    <xf numFmtId="0" fontId="13" fillId="28" borderId="100" applyNumberFormat="0" applyFont="0" applyAlignment="0" applyProtection="0"/>
    <xf numFmtId="0" fontId="13" fillId="28" borderId="108" applyNumberFormat="0" applyFon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8" fillId="25" borderId="109" applyNumberFormat="0" applyAlignment="0" applyProtection="0"/>
    <xf numFmtId="0" fontId="13" fillId="28" borderId="100" applyNumberFormat="0" applyFont="0" applyAlignment="0" applyProtection="0"/>
    <xf numFmtId="0" fontId="28" fillId="25" borderId="133" applyNumberFormat="0" applyAlignment="0" applyProtection="0"/>
    <xf numFmtId="0" fontId="30" fillId="0" borderId="102" applyNumberFormat="0" applyFill="0" applyAlignment="0" applyProtection="0"/>
    <xf numFmtId="0" fontId="18" fillId="25"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28" fillId="25" borderId="109" applyNumberFormat="0" applyAlignment="0" applyProtection="0"/>
    <xf numFmtId="0" fontId="13" fillId="28" borderId="100" applyNumberFormat="0" applyFont="0" applyAlignment="0" applyProtection="0"/>
    <xf numFmtId="0" fontId="13" fillId="28" borderId="108" applyNumberFormat="0" applyFont="0" applyAlignment="0" applyProtection="0"/>
    <xf numFmtId="0" fontId="13" fillId="28" borderId="100" applyNumberFormat="0" applyFont="0" applyAlignment="0" applyProtection="0"/>
    <xf numFmtId="0" fontId="13" fillId="28" borderId="104" applyNumberFormat="0" applyFont="0" applyAlignment="0" applyProtection="0"/>
    <xf numFmtId="0" fontId="25" fillId="12" borderId="103" applyNumberFormat="0" applyAlignment="0" applyProtection="0"/>
    <xf numFmtId="0" fontId="13" fillId="28" borderId="132" applyNumberFormat="0" applyFon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18" fillId="25" borderId="114"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28" fillId="25" borderId="105"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3" fillId="28" borderId="108" applyNumberFormat="0" applyFont="0" applyAlignment="0" applyProtection="0"/>
    <xf numFmtId="0" fontId="13" fillId="28" borderId="108" applyNumberFormat="0" applyFont="0" applyAlignment="0" applyProtection="0"/>
    <xf numFmtId="0" fontId="18" fillId="25" borderId="107" applyNumberForma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8" fillId="25" borderId="114" applyNumberFormat="0" applyAlignment="0" applyProtection="0"/>
    <xf numFmtId="0" fontId="28" fillId="25" borderId="109" applyNumberFormat="0" applyAlignment="0" applyProtection="0"/>
    <xf numFmtId="0" fontId="13" fillId="28" borderId="111" applyNumberFormat="0" applyFont="0" applyAlignment="0" applyProtection="0"/>
    <xf numFmtId="0" fontId="13" fillId="28" borderId="108"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18" fillId="25" borderId="107" applyNumberFormat="0" applyAlignment="0" applyProtection="0"/>
    <xf numFmtId="0" fontId="13" fillId="28" borderId="104" applyNumberFormat="0" applyFont="0" applyAlignment="0" applyProtection="0"/>
    <xf numFmtId="0" fontId="30" fillId="0" borderId="110" applyNumberFormat="0" applyFill="0" applyAlignment="0" applyProtection="0"/>
    <xf numFmtId="0" fontId="18" fillId="25"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25" fillId="12" borderId="118" applyNumberFormat="0" applyAlignment="0" applyProtection="0"/>
    <xf numFmtId="0" fontId="18" fillId="25" borderId="118" applyNumberForma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25" fillId="12" borderId="107"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25" fillId="12" borderId="107" applyNumberFormat="0" applyAlignment="0" applyProtection="0"/>
    <xf numFmtId="0" fontId="18" fillId="25" borderId="119"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7"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28" fillId="25" borderId="109" applyNumberFormat="0" applyAlignment="0" applyProtection="0"/>
    <xf numFmtId="0" fontId="13" fillId="28" borderId="108" applyNumberFormat="0" applyFont="0" applyAlignment="0" applyProtection="0"/>
    <xf numFmtId="0" fontId="18" fillId="25" borderId="118" applyNumberFormat="0" applyAlignment="0" applyProtection="0"/>
    <xf numFmtId="0" fontId="18" fillId="25" borderId="119" applyNumberFormat="0" applyAlignment="0" applyProtection="0"/>
    <xf numFmtId="0" fontId="18" fillId="25"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30" fillId="0" borderId="122" applyNumberFormat="0" applyFill="0" applyAlignment="0" applyProtection="0"/>
    <xf numFmtId="0" fontId="30" fillId="0" borderId="117" applyNumberFormat="0" applyFill="0" applyAlignment="0" applyProtection="0"/>
    <xf numFmtId="0" fontId="18" fillId="25" borderId="103" applyNumberFormat="0" applyAlignment="0" applyProtection="0"/>
    <xf numFmtId="0" fontId="13" fillId="28" borderId="104" applyNumberFormat="0" applyFon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13" fillId="28" borderId="120" applyNumberFormat="0" applyFont="0" applyAlignment="0" applyProtection="0"/>
    <xf numFmtId="0" fontId="18" fillId="25" borderId="107" applyNumberFormat="0" applyAlignment="0" applyProtection="0"/>
    <xf numFmtId="0" fontId="30" fillId="0" borderId="110" applyNumberFormat="0" applyFill="0" applyAlignment="0" applyProtection="0"/>
    <xf numFmtId="0" fontId="18" fillId="25" borderId="107" applyNumberFormat="0" applyAlignment="0" applyProtection="0"/>
    <xf numFmtId="0" fontId="25" fillId="12"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30" fillId="0" borderId="106" applyNumberFormat="0" applyFill="0" applyAlignment="0" applyProtection="0"/>
    <xf numFmtId="0" fontId="30" fillId="0" borderId="110" applyNumberFormat="0" applyFill="0" applyAlignment="0" applyProtection="0"/>
    <xf numFmtId="0" fontId="28" fillId="25" borderId="116" applyNumberFormat="0" applyAlignment="0" applyProtection="0"/>
    <xf numFmtId="0" fontId="28" fillId="25" borderId="112"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30" fillId="0" borderId="113" applyNumberFormat="0" applyFill="0" applyAlignment="0" applyProtection="0"/>
    <xf numFmtId="0" fontId="30" fillId="0" borderId="110" applyNumberFormat="0" applyFill="0" applyAlignment="0" applyProtection="0"/>
    <xf numFmtId="0" fontId="28" fillId="25" borderId="144" applyNumberFormat="0" applyAlignment="0" applyProtection="0"/>
    <xf numFmtId="0" fontId="30" fillId="0" borderId="110" applyNumberFormat="0" applyFill="0" applyAlignment="0" applyProtection="0"/>
    <xf numFmtId="0" fontId="13" fillId="28" borderId="128" applyNumberFormat="0" applyFont="0" applyAlignment="0" applyProtection="0"/>
    <xf numFmtId="0" fontId="25" fillId="12" borderId="118" applyNumberFormat="0" applyAlignment="0" applyProtection="0"/>
    <xf numFmtId="0" fontId="25" fillId="12" borderId="107" applyNumberFormat="0" applyAlignment="0" applyProtection="0"/>
    <xf numFmtId="0" fontId="25" fillId="12" borderId="119" applyNumberForma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8" applyNumberFormat="0" applyFont="0" applyAlignment="0" applyProtection="0"/>
    <xf numFmtId="0" fontId="28" fillId="25" borderId="109" applyNumberFormat="0" applyAlignment="0" applyProtection="0"/>
    <xf numFmtId="0" fontId="13" fillId="28" borderId="120" applyNumberFormat="0" applyFont="0" applyAlignment="0" applyProtection="0"/>
    <xf numFmtId="0" fontId="28" fillId="25" borderId="109" applyNumberFormat="0" applyAlignment="0" applyProtection="0"/>
    <xf numFmtId="0" fontId="28" fillId="25" borderId="121" applyNumberFormat="0" applyAlignment="0" applyProtection="0"/>
    <xf numFmtId="0" fontId="30" fillId="0" borderId="122" applyNumberFormat="0" applyFill="0" applyAlignment="0" applyProtection="0"/>
    <xf numFmtId="0" fontId="13" fillId="28" borderId="120" applyNumberFormat="0" applyFont="0" applyAlignment="0" applyProtection="0"/>
    <xf numFmtId="0" fontId="28" fillId="25" borderId="112"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13" fillId="28" borderId="108" applyNumberFormat="0" applyFont="0" applyAlignment="0" applyProtection="0"/>
    <xf numFmtId="0" fontId="30" fillId="0" borderId="117" applyNumberFormat="0" applyFill="0" applyAlignment="0" applyProtection="0"/>
    <xf numFmtId="0" fontId="13" fillId="28" borderId="111" applyNumberFormat="0" applyFont="0" applyAlignment="0" applyProtection="0"/>
    <xf numFmtId="0" fontId="30" fillId="0" borderId="113" applyNumberFormat="0" applyFill="0" applyAlignment="0" applyProtection="0"/>
    <xf numFmtId="0" fontId="13" fillId="28" borderId="111" applyNumberFormat="0" applyFont="0" applyAlignment="0" applyProtection="0"/>
    <xf numFmtId="0" fontId="18" fillId="25" borderId="114" applyNumberFormat="0" applyAlignment="0" applyProtection="0"/>
    <xf numFmtId="0" fontId="18" fillId="25" borderId="119" applyNumberFormat="0" applyAlignment="0" applyProtection="0"/>
    <xf numFmtId="0" fontId="13" fillId="28" borderId="120" applyNumberFormat="0" applyFon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25" fillId="12" borderId="114" applyNumberForma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8" applyNumberFormat="0" applyAlignment="0" applyProtection="0"/>
    <xf numFmtId="0" fontId="13" fillId="28" borderId="111" applyNumberFormat="0" applyFont="0" applyAlignment="0" applyProtection="0"/>
    <xf numFmtId="0" fontId="28" fillId="25" borderId="116" applyNumberForma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28" fillId="25" borderId="112" applyNumberFormat="0" applyAlignment="0" applyProtection="0"/>
    <xf numFmtId="0" fontId="13" fillId="28" borderId="111" applyNumberFormat="0" applyFon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20" applyNumberFormat="0" applyFont="0" applyAlignment="0" applyProtection="0"/>
    <xf numFmtId="0" fontId="13" fillId="28" borderId="111" applyNumberFormat="0" applyFont="0" applyAlignment="0" applyProtection="0"/>
    <xf numFmtId="0" fontId="30" fillId="0" borderId="117" applyNumberFormat="0" applyFill="0" applyAlignment="0" applyProtection="0"/>
    <xf numFmtId="0" fontId="30" fillId="0" borderId="113" applyNumberFormat="0" applyFill="0" applyAlignment="0" applyProtection="0"/>
    <xf numFmtId="0" fontId="18" fillId="25"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30" fillId="0" borderId="122" applyNumberFormat="0" applyFill="0" applyAlignment="0" applyProtection="0"/>
    <xf numFmtId="0" fontId="13" fillId="28" borderId="111" applyNumberFormat="0" applyFont="0" applyAlignment="0" applyProtection="0"/>
    <xf numFmtId="0" fontId="13" fillId="28" borderId="115" applyNumberFormat="0" applyFont="0" applyAlignment="0" applyProtection="0"/>
    <xf numFmtId="0" fontId="13" fillId="28" borderId="111" applyNumberFormat="0" applyFont="0" applyAlignment="0" applyProtection="0"/>
    <xf numFmtId="0" fontId="25" fillId="12" borderId="127" applyNumberFormat="0" applyAlignment="0" applyProtection="0"/>
    <xf numFmtId="0" fontId="13" fillId="28" borderId="115" applyNumberFormat="0" applyFont="0" applyAlignment="0" applyProtection="0"/>
    <xf numFmtId="0" fontId="18" fillId="25" borderId="118" applyNumberFormat="0" applyAlignment="0" applyProtection="0"/>
    <xf numFmtId="0" fontId="18" fillId="25" borderId="118" applyNumberFormat="0" applyAlignment="0" applyProtection="0"/>
    <xf numFmtId="0" fontId="30" fillId="0" borderId="117" applyNumberFormat="0" applyFill="0" applyAlignment="0" applyProtection="0"/>
    <xf numFmtId="0" fontId="25" fillId="12" borderId="119" applyNumberFormat="0" applyAlignment="0" applyProtection="0"/>
    <xf numFmtId="0" fontId="18" fillId="25" borderId="118" applyNumberFormat="0" applyAlignment="0" applyProtection="0"/>
    <xf numFmtId="0" fontId="13" fillId="28" borderId="128"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18" fillId="25" borderId="127" applyNumberFormat="0" applyAlignment="0" applyProtection="0"/>
    <xf numFmtId="0" fontId="18" fillId="25" borderId="119" applyNumberFormat="0" applyAlignment="0" applyProtection="0"/>
    <xf numFmtId="0" fontId="13" fillId="28" borderId="115" applyNumberFormat="0" applyFont="0" applyAlignment="0" applyProtection="0"/>
    <xf numFmtId="0" fontId="13" fillId="28" borderId="143" applyNumberFormat="0" applyFont="0" applyAlignment="0" applyProtection="0"/>
    <xf numFmtId="0" fontId="13" fillId="28" borderId="132" applyNumberFormat="0" applyFont="0" applyAlignment="0" applyProtection="0"/>
    <xf numFmtId="0" fontId="18" fillId="25" borderId="119" applyNumberFormat="0" applyAlignment="0" applyProtection="0"/>
    <xf numFmtId="0" fontId="25" fillId="12" borderId="118" applyNumberFormat="0" applyAlignment="0" applyProtection="0"/>
    <xf numFmtId="0" fontId="28" fillId="25" borderId="116" applyNumberFormat="0" applyAlignment="0" applyProtection="0"/>
    <xf numFmtId="0" fontId="28" fillId="25" borderId="116" applyNumberFormat="0" applyAlignment="0" applyProtection="0"/>
    <xf numFmtId="0" fontId="25" fillId="12" borderId="118" applyNumberForma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27"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30" fillId="0" borderId="117"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18" fillId="25" borderId="118" applyNumberFormat="0" applyAlignment="0" applyProtection="0"/>
    <xf numFmtId="0" fontId="30" fillId="0" borderId="122" applyNumberFormat="0" applyFill="0" applyAlignment="0" applyProtection="0"/>
    <xf numFmtId="0" fontId="30" fillId="0" borderId="117" applyNumberFormat="0" applyFill="0" applyAlignment="0" applyProtection="0"/>
    <xf numFmtId="0" fontId="28" fillId="25" borderId="116"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18" fillId="25" borderId="118" applyNumberForma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25" fillId="12" borderId="118" applyNumberFormat="0" applyAlignment="0" applyProtection="0"/>
    <xf numFmtId="0" fontId="13" fillId="28" borderId="115" applyNumberFormat="0" applyFont="0" applyAlignment="0" applyProtection="0"/>
    <xf numFmtId="0" fontId="28" fillId="25" borderId="121" applyNumberFormat="0" applyAlignment="0" applyProtection="0"/>
    <xf numFmtId="0" fontId="18" fillId="25" borderId="118" applyNumberFormat="0" applyAlignment="0" applyProtection="0"/>
    <xf numFmtId="0" fontId="25" fillId="12" borderId="119" applyNumberFormat="0" applyAlignment="0" applyProtection="0"/>
    <xf numFmtId="0" fontId="25" fillId="12" borderId="118" applyNumberFormat="0" applyAlignment="0" applyProtection="0"/>
    <xf numFmtId="0" fontId="28" fillId="25" borderId="121" applyNumberFormat="0" applyAlignment="0" applyProtection="0"/>
    <xf numFmtId="0" fontId="28" fillId="25" borderId="121"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25" fillId="12" borderId="146" applyNumberFormat="0" applyAlignment="0" applyProtection="0"/>
    <xf numFmtId="0" fontId="30" fillId="0" borderId="117" applyNumberFormat="0" applyFill="0" applyAlignment="0" applyProtection="0"/>
    <xf numFmtId="0" fontId="30" fillId="0" borderId="117"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28" fillId="25" borderId="116"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19" applyNumberFormat="0" applyAlignment="0" applyProtection="0"/>
    <xf numFmtId="0" fontId="25" fillId="12" borderId="118" applyNumberFormat="0" applyAlignment="0" applyProtection="0"/>
    <xf numFmtId="0" fontId="13" fillId="28" borderId="120"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25" fillId="12" borderId="118" applyNumberFormat="0" applyAlignment="0" applyProtection="0"/>
    <xf numFmtId="0" fontId="28" fillId="25" borderId="121"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30" fillId="0" borderId="122" applyNumberFormat="0" applyFill="0" applyAlignment="0" applyProtection="0"/>
    <xf numFmtId="0" fontId="13" fillId="28" borderId="128" applyNumberFormat="0" applyFont="0" applyAlignment="0" applyProtection="0"/>
    <xf numFmtId="0" fontId="28" fillId="25" borderId="124" applyNumberFormat="0" applyAlignment="0" applyProtection="0"/>
    <xf numFmtId="0" fontId="25" fillId="12" borderId="127" applyNumberFormat="0" applyAlignment="0" applyProtection="0"/>
    <xf numFmtId="0" fontId="25" fillId="12" borderId="119" applyNumberForma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8" fillId="25" borderId="119" applyNumberFormat="0" applyAlignment="0" applyProtection="0"/>
    <xf numFmtId="0" fontId="13" fillId="28" borderId="128" applyNumberFormat="0" applyFont="0" applyAlignment="0" applyProtection="0"/>
    <xf numFmtId="0" fontId="25" fillId="12" borderId="119" applyNumberFormat="0" applyAlignment="0" applyProtection="0"/>
    <xf numFmtId="0" fontId="18" fillId="25" borderId="119" applyNumberFormat="0" applyAlignment="0" applyProtection="0"/>
    <xf numFmtId="0" fontId="18" fillId="25" borderId="119" applyNumberFormat="0" applyAlignment="0" applyProtection="0"/>
    <xf numFmtId="0" fontId="28" fillId="25" borderId="121" applyNumberFormat="0" applyAlignment="0" applyProtection="0"/>
    <xf numFmtId="0" fontId="25" fillId="12" borderId="119" applyNumberFormat="0" applyAlignment="0" applyProtection="0"/>
    <xf numFmtId="0" fontId="18" fillId="25" borderId="146" applyNumberFormat="0" applyAlignment="0" applyProtection="0"/>
    <xf numFmtId="0" fontId="30" fillId="0" borderId="130" applyNumberFormat="0" applyFill="0" applyAlignment="0" applyProtection="0"/>
    <xf numFmtId="0" fontId="25" fillId="12" borderId="119" applyNumberFormat="0" applyAlignment="0" applyProtection="0"/>
    <xf numFmtId="0" fontId="18" fillId="25" borderId="127" applyNumberFormat="0" applyAlignment="0" applyProtection="0"/>
    <xf numFmtId="0" fontId="18" fillId="25" borderId="146" applyNumberFormat="0" applyAlignment="0" applyProtection="0"/>
    <xf numFmtId="0" fontId="25" fillId="12" borderId="146" applyNumberFormat="0" applyAlignment="0" applyProtection="0"/>
    <xf numFmtId="0" fontId="13" fillId="28" borderId="120" applyNumberFormat="0" applyFon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25" fillId="12" borderId="119" applyNumberFormat="0" applyAlignment="0" applyProtection="0"/>
    <xf numFmtId="0" fontId="13" fillId="28" borderId="120" applyNumberFormat="0" applyFont="0" applyAlignment="0" applyProtection="0"/>
    <xf numFmtId="0" fontId="30" fillId="0" borderId="122" applyNumberFormat="0" applyFill="0" applyAlignment="0" applyProtection="0"/>
    <xf numFmtId="0" fontId="13" fillId="28" borderId="120" applyNumberFormat="0" applyFont="0" applyAlignment="0" applyProtection="0"/>
    <xf numFmtId="0" fontId="18" fillId="25" borderId="127" applyNumberFormat="0" applyAlignment="0" applyProtection="0"/>
    <xf numFmtId="0" fontId="18" fillId="25" borderId="127" applyNumberFormat="0" applyAlignment="0" applyProtection="0"/>
    <xf numFmtId="0" fontId="28" fillId="25" borderId="144" applyNumberFormat="0" applyAlignment="0" applyProtection="0"/>
    <xf numFmtId="0" fontId="25" fillId="12" borderId="127" applyNumberFormat="0" applyAlignment="0" applyProtection="0"/>
    <xf numFmtId="0" fontId="13" fillId="28" borderId="120" applyNumberFormat="0" applyFont="0" applyAlignment="0" applyProtection="0"/>
    <xf numFmtId="0" fontId="13" fillId="28" borderId="143" applyNumberFormat="0" applyFont="0" applyAlignment="0" applyProtection="0"/>
    <xf numFmtId="0" fontId="28" fillId="25" borderId="129" applyNumberFormat="0" applyAlignment="0" applyProtection="0"/>
    <xf numFmtId="0" fontId="28" fillId="25" borderId="129" applyNumberFormat="0" applyAlignment="0" applyProtection="0"/>
    <xf numFmtId="0" fontId="18" fillId="25" borderId="138" applyNumberFormat="0" applyAlignment="0" applyProtection="0"/>
    <xf numFmtId="0" fontId="13" fillId="28" borderId="128" applyNumberFormat="0" applyFont="0" applyAlignment="0" applyProtection="0"/>
    <xf numFmtId="0" fontId="28" fillId="25" borderId="121" applyNumberFormat="0" applyAlignment="0" applyProtection="0"/>
    <xf numFmtId="0" fontId="13" fillId="28" borderId="123" applyNumberFormat="0" applyFon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3" fillId="28" borderId="143" applyNumberFormat="0" applyFont="0" applyAlignment="0" applyProtection="0"/>
    <xf numFmtId="0" fontId="28" fillId="25" borderId="129" applyNumberFormat="0" applyAlignment="0" applyProtection="0"/>
    <xf numFmtId="0" fontId="28" fillId="25" borderId="121" applyNumberFormat="0" applyAlignment="0" applyProtection="0"/>
    <xf numFmtId="0" fontId="18" fillId="25" borderId="126" applyNumberFormat="0" applyAlignment="0" applyProtection="0"/>
    <xf numFmtId="0" fontId="13" fillId="28" borderId="123"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22" applyNumberFormat="0" applyFill="0" applyAlignment="0" applyProtection="0"/>
    <xf numFmtId="0" fontId="13" fillId="28" borderId="123" applyNumberFormat="0" applyFon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0" applyNumberFormat="0" applyFont="0" applyAlignment="0" applyProtection="0"/>
    <xf numFmtId="0" fontId="18" fillId="25" borderId="146" applyNumberFormat="0" applyAlignment="0" applyProtection="0"/>
    <xf numFmtId="0" fontId="13" fillId="28" borderId="143" applyNumberFormat="0" applyFont="0" applyAlignment="0" applyProtection="0"/>
    <xf numFmtId="0" fontId="18" fillId="25" borderId="131" applyNumberFormat="0" applyAlignment="0" applyProtection="0"/>
    <xf numFmtId="0" fontId="30" fillId="0" borderId="150" applyNumberFormat="0" applyFill="0" applyAlignment="0" applyProtection="0"/>
    <xf numFmtId="0" fontId="18" fillId="25" borderId="119" applyNumberFormat="0" applyAlignment="0" applyProtection="0"/>
    <xf numFmtId="0" fontId="30" fillId="0" borderId="130" applyNumberFormat="0" applyFill="0" applyAlignment="0" applyProtection="0"/>
    <xf numFmtId="0" fontId="25" fillId="12" borderId="131" applyNumberForma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25" fillId="12" borderId="119" applyNumberFormat="0" applyAlignment="0" applyProtection="0"/>
    <xf numFmtId="0" fontId="28" fillId="25" borderId="121" applyNumberFormat="0" applyAlignment="0" applyProtection="0"/>
    <xf numFmtId="0" fontId="13" fillId="28" borderId="120" applyNumberFormat="0" applyFont="0" applyAlignment="0" applyProtection="0"/>
    <xf numFmtId="0" fontId="28" fillId="25" borderId="121" applyNumberFormat="0" applyAlignment="0" applyProtection="0"/>
    <xf numFmtId="0" fontId="30" fillId="0" borderId="122" applyNumberFormat="0" applyFill="0" applyAlignment="0" applyProtection="0"/>
    <xf numFmtId="0" fontId="25" fillId="12" borderId="119" applyNumberForma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27" applyNumberFormat="0" applyAlignment="0" applyProtection="0"/>
    <xf numFmtId="0" fontId="13" fillId="28" borderId="123" applyNumberFormat="0" applyFont="0" applyAlignment="0" applyProtection="0"/>
    <xf numFmtId="0" fontId="25" fillId="12" borderId="127" applyNumberFormat="0" applyAlignment="0" applyProtection="0"/>
    <xf numFmtId="0" fontId="13" fillId="28" borderId="128" applyNumberFormat="0" applyFont="0" applyAlignment="0" applyProtection="0"/>
    <xf numFmtId="0" fontId="28" fillId="25" borderId="144" applyNumberFormat="0" applyAlignment="0" applyProtection="0"/>
    <xf numFmtId="0" fontId="30" fillId="0" borderId="145" applyNumberFormat="0" applyFill="0" applyAlignment="0" applyProtection="0"/>
    <xf numFmtId="0" fontId="30" fillId="0" borderId="125" applyNumberFormat="0" applyFill="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41" applyNumberFormat="0" applyFill="0" applyAlignment="0" applyProtection="0"/>
    <xf numFmtId="0" fontId="25" fillId="12" borderId="126"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25" fillId="12" borderId="146" applyNumberFormat="0" applyAlignment="0" applyProtection="0"/>
    <xf numFmtId="0" fontId="30" fillId="0" borderId="130" applyNumberFormat="0" applyFill="0" applyAlignment="0" applyProtection="0"/>
    <xf numFmtId="0" fontId="28" fillId="25" borderId="129" applyNumberFormat="0" applyAlignment="0" applyProtection="0"/>
    <xf numFmtId="0" fontId="30" fillId="0" borderId="134" applyNumberFormat="0" applyFill="0" applyAlignment="0" applyProtection="0"/>
    <xf numFmtId="0" fontId="30" fillId="0" borderId="134" applyNumberFormat="0" applyFill="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43" applyNumberFormat="0" applyFont="0" applyAlignment="0" applyProtection="0"/>
    <xf numFmtId="0" fontId="13" fillId="28" borderId="123" applyNumberFormat="0" applyFont="0" applyAlignment="0" applyProtection="0"/>
    <xf numFmtId="0" fontId="28" fillId="25" borderId="133"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35"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7" applyNumberFormat="0" applyFill="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31" applyNumberFormat="0" applyAlignment="0" applyProtection="0"/>
    <xf numFmtId="0" fontId="25" fillId="12" borderId="127" applyNumberFormat="0" applyAlignment="0" applyProtection="0"/>
    <xf numFmtId="0" fontId="18" fillId="25" borderId="146" applyNumberFormat="0" applyAlignment="0" applyProtection="0"/>
    <xf numFmtId="0" fontId="18" fillId="25" borderId="146"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28" fillId="25" borderId="136" applyNumberFormat="0" applyAlignment="0" applyProtection="0"/>
    <xf numFmtId="0" fontId="18" fillId="25" borderId="127" applyNumberFormat="0" applyAlignment="0" applyProtection="0"/>
    <xf numFmtId="0" fontId="18" fillId="25" borderId="131" applyNumberFormat="0" applyAlignment="0" applyProtection="0"/>
    <xf numFmtId="0" fontId="25" fillId="12" borderId="127" applyNumberFormat="0" applyAlignment="0" applyProtection="0"/>
    <xf numFmtId="0" fontId="18" fillId="25" borderId="146" applyNumberFormat="0" applyAlignment="0" applyProtection="0"/>
    <xf numFmtId="0" fontId="13" fillId="28" borderId="132" applyNumberFormat="0" applyFont="0" applyAlignment="0" applyProtection="0"/>
    <xf numFmtId="0" fontId="28" fillId="25" borderId="129" applyNumberFormat="0" applyAlignment="0" applyProtection="0"/>
    <xf numFmtId="0" fontId="18" fillId="25" borderId="127" applyNumberFormat="0" applyAlignment="0" applyProtection="0"/>
    <xf numFmtId="0" fontId="13" fillId="28" borderId="123" applyNumberFormat="0" applyFont="0" applyAlignment="0" applyProtection="0"/>
    <xf numFmtId="0" fontId="13" fillId="28" borderId="143" applyNumberFormat="0" applyFont="0" applyAlignment="0" applyProtection="0"/>
    <xf numFmtId="0" fontId="18" fillId="25" borderId="127" applyNumberForma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30" applyNumberFormat="0" applyFill="0" applyAlignment="0" applyProtection="0"/>
    <xf numFmtId="0" fontId="30" fillId="0" borderId="130" applyNumberFormat="0" applyFill="0" applyAlignment="0" applyProtection="0"/>
    <xf numFmtId="0" fontId="13" fillId="28" borderId="123"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3" applyNumberFormat="0" applyFont="0" applyAlignment="0" applyProtection="0"/>
    <xf numFmtId="0" fontId="18" fillId="25" borderId="127" applyNumberFormat="0" applyAlignment="0" applyProtection="0"/>
    <xf numFmtId="0" fontId="25" fillId="12" borderId="138"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13" fillId="28" borderId="135"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46" applyNumberFormat="0" applyAlignment="0" applyProtection="0"/>
    <xf numFmtId="0" fontId="28" fillId="25" borderId="129"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28" fillId="25" borderId="129" applyNumberFormat="0" applyAlignment="0" applyProtection="0"/>
    <xf numFmtId="0" fontId="28" fillId="25" borderId="144" applyNumberFormat="0" applyAlignment="0" applyProtection="0"/>
    <xf numFmtId="0" fontId="13" fillId="28" borderId="128" applyNumberFormat="0" applyFont="0" applyAlignment="0" applyProtection="0"/>
    <xf numFmtId="0" fontId="18" fillId="25" borderId="127"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30" fillId="0" borderId="137" applyNumberFormat="0" applyFill="0" applyAlignment="0" applyProtection="0"/>
    <xf numFmtId="0" fontId="13" fillId="28" borderId="128" applyNumberFormat="0" applyFont="0" applyAlignment="0" applyProtection="0"/>
    <xf numFmtId="0" fontId="13" fillId="28" borderId="143"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18" fillId="25" borderId="127" applyNumberFormat="0" applyAlignment="0" applyProtection="0"/>
    <xf numFmtId="0" fontId="13" fillId="28" borderId="128"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28" fillId="25" borderId="136" applyNumberFormat="0" applyAlignment="0" applyProtection="0"/>
    <xf numFmtId="0" fontId="13" fillId="28" borderId="128" applyNumberFormat="0" applyFon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35" applyNumberFormat="0" applyFont="0" applyAlignment="0" applyProtection="0"/>
    <xf numFmtId="0" fontId="18" fillId="25" borderId="131" applyNumberFormat="0" applyAlignment="0" applyProtection="0"/>
    <xf numFmtId="0" fontId="25" fillId="12"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30" fillId="0" borderId="134" applyNumberFormat="0" applyFill="0" applyAlignment="0" applyProtection="0"/>
    <xf numFmtId="0" fontId="13" fillId="28" borderId="132" applyNumberFormat="0" applyFont="0" applyAlignment="0" applyProtection="0"/>
    <xf numFmtId="0" fontId="18" fillId="25" borderId="131" applyNumberFormat="0" applyAlignment="0" applyProtection="0"/>
    <xf numFmtId="0" fontId="30" fillId="0" borderId="141" applyNumberFormat="0" applyFill="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25" fillId="12" borderId="131" applyNumberForma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13" fillId="28" borderId="143"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28" fillId="25" borderId="133" applyNumberFormat="0" applyAlignment="0" applyProtection="0"/>
    <xf numFmtId="0" fontId="18" fillId="25" borderId="146" applyNumberForma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28" fillId="25" borderId="140" applyNumberFormat="0" applyAlignment="0" applyProtection="0"/>
    <xf numFmtId="0" fontId="30" fillId="0" borderId="134" applyNumberFormat="0" applyFill="0" applyAlignment="0" applyProtection="0"/>
    <xf numFmtId="0" fontId="18" fillId="25"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30" fillId="0" borderId="145"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8" applyNumberFormat="0" applyAlignment="0" applyProtection="0"/>
    <xf numFmtId="0" fontId="25" fillId="12"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30" fillId="0" borderId="137" applyNumberFormat="0" applyFill="0" applyAlignment="0" applyProtection="0"/>
    <xf numFmtId="0" fontId="13" fillId="28" borderId="135" applyNumberFormat="0" applyFont="0" applyAlignment="0" applyProtection="0"/>
    <xf numFmtId="0" fontId="18" fillId="25" borderId="138" applyNumberFormat="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25" fillId="12" borderId="138" applyNumberForma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47" applyNumberForma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28" fillId="25" borderId="136" applyNumberFormat="0" applyAlignment="0" applyProtection="0"/>
    <xf numFmtId="0" fontId="13" fillId="28" borderId="135" applyNumberFormat="0" applyFon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52" applyNumberFormat="0" applyFont="0" applyAlignment="0" applyProtection="0"/>
    <xf numFmtId="0" fontId="30" fillId="0" borderId="137" applyNumberFormat="0" applyFill="0" applyAlignment="0" applyProtection="0"/>
    <xf numFmtId="0" fontId="18" fillId="25"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28" fillId="25" borderId="144" applyNumberFormat="0" applyAlignment="0" applyProtection="0"/>
    <xf numFmtId="0" fontId="13" fillId="28" borderId="135" applyNumberFormat="0" applyFont="0" applyAlignment="0" applyProtection="0"/>
    <xf numFmtId="0" fontId="28" fillId="25" borderId="140" applyNumberFormat="0" applyAlignment="0" applyProtection="0"/>
    <xf numFmtId="0" fontId="13" fillId="28" borderId="139" applyNumberFormat="0" applyFon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30" fillId="0" borderId="141" applyNumberFormat="0" applyFill="0" applyAlignment="0" applyProtection="0"/>
    <xf numFmtId="0" fontId="13" fillId="28" borderId="139" applyNumberFormat="0" applyFont="0" applyAlignment="0" applyProtection="0"/>
    <xf numFmtId="0" fontId="18" fillId="25" borderId="142" applyNumberFormat="0" applyAlignment="0" applyProtection="0"/>
    <xf numFmtId="0" fontId="28" fillId="25" borderId="144" applyNumberFormat="0" applyAlignment="0" applyProtection="0"/>
    <xf numFmtId="0" fontId="18" fillId="25" borderId="146"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45" applyNumberFormat="0" applyFill="0" applyAlignment="0" applyProtection="0"/>
    <xf numFmtId="0" fontId="13" fillId="28" borderId="139" applyNumberFormat="0" applyFont="0" applyAlignment="0" applyProtection="0"/>
    <xf numFmtId="0" fontId="13" fillId="28" borderId="143"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28" fillId="25" borderId="140" applyNumberFormat="0" applyAlignment="0" applyProtection="0"/>
    <xf numFmtId="0" fontId="25" fillId="12" borderId="146" applyNumberFormat="0" applyAlignment="0" applyProtection="0"/>
    <xf numFmtId="0" fontId="13" fillId="28" borderId="139" applyNumberFormat="0" applyFont="0" applyAlignment="0" applyProtection="0"/>
    <xf numFmtId="0" fontId="25" fillId="12" borderId="146"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54" applyNumberFormat="0" applyFill="0" applyAlignment="0" applyProtection="0"/>
    <xf numFmtId="0" fontId="13" fillId="28" borderId="139" applyNumberFormat="0" applyFont="0" applyAlignment="0" applyProtection="0"/>
    <xf numFmtId="0" fontId="28" fillId="25" borderId="144" applyNumberFormat="0" applyAlignment="0" applyProtection="0"/>
    <xf numFmtId="0" fontId="30" fillId="0" borderId="141" applyNumberFormat="0" applyFill="0" applyAlignment="0" applyProtection="0"/>
    <xf numFmtId="0" fontId="18" fillId="25"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43" applyNumberFormat="0" applyFont="0" applyAlignment="0" applyProtection="0"/>
    <xf numFmtId="0" fontId="13" fillId="28" borderId="139" applyNumberFormat="0" applyFont="0" applyAlignment="0" applyProtection="0"/>
    <xf numFmtId="0" fontId="13" fillId="28" borderId="143" applyNumberFormat="0" applyFont="0" applyAlignment="0" applyProtection="0"/>
    <xf numFmtId="0" fontId="13" fillId="28" borderId="139" applyNumberFormat="0" applyFont="0" applyAlignment="0" applyProtection="0"/>
    <xf numFmtId="0" fontId="18" fillId="25" borderId="151" applyNumberFormat="0" applyAlignment="0" applyProtection="0"/>
    <xf numFmtId="0" fontId="28" fillId="25" borderId="149" applyNumberFormat="0" applyAlignment="0" applyProtection="0"/>
    <xf numFmtId="0" fontId="28" fillId="25" borderId="144" applyNumberFormat="0" applyAlignment="0" applyProtection="0"/>
    <xf numFmtId="0" fontId="30" fillId="0" borderId="150"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25" fillId="12" borderId="146" applyNumberFormat="0" applyAlignment="0" applyProtection="0"/>
    <xf numFmtId="0" fontId="30" fillId="0" borderId="145" applyNumberFormat="0" applyFill="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3" applyNumberFormat="0" applyFont="0" applyAlignment="0" applyProtection="0"/>
    <xf numFmtId="0" fontId="13" fillId="28" borderId="143" applyNumberFormat="0" applyFont="0" applyAlignment="0" applyProtection="0"/>
    <xf numFmtId="0" fontId="28" fillId="25" borderId="144" applyNumberFormat="0" applyAlignment="0" applyProtection="0"/>
    <xf numFmtId="0" fontId="25" fillId="12" borderId="147"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30" fillId="0" borderId="145"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18" fillId="25" borderId="147" applyNumberFormat="0" applyAlignment="0" applyProtection="0"/>
    <xf numFmtId="0" fontId="18" fillId="25" borderId="146" applyNumberFormat="0" applyAlignment="0" applyProtection="0"/>
    <xf numFmtId="0" fontId="25" fillId="12" borderId="146" applyNumberFormat="0" applyAlignment="0" applyProtection="0"/>
    <xf numFmtId="0" fontId="30" fillId="0" borderId="145" applyNumberFormat="0" applyFill="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18" fillId="25" borderId="146" applyNumberFormat="0" applyAlignment="0" applyProtection="0"/>
    <xf numFmtId="0" fontId="28" fillId="25" borderId="149" applyNumberFormat="0" applyAlignment="0" applyProtection="0"/>
    <xf numFmtId="0" fontId="30" fillId="0" borderId="145" applyNumberFormat="0" applyFill="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18" fillId="25" borderId="147" applyNumberFormat="0" applyAlignment="0" applyProtection="0"/>
    <xf numFmtId="0" fontId="18" fillId="25" borderId="146" applyNumberFormat="0" applyAlignment="0" applyProtection="0"/>
    <xf numFmtId="0" fontId="13" fillId="28" borderId="143" applyNumberFormat="0" applyFont="0" applyAlignment="0" applyProtection="0"/>
    <xf numFmtId="0" fontId="25" fillId="12" borderId="151" applyNumberFormat="0" applyAlignment="0" applyProtection="0"/>
    <xf numFmtId="0" fontId="13" fillId="28" borderId="143" applyNumberFormat="0" applyFont="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28" fillId="25" borderId="153"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18" fillId="25" borderId="146" applyNumberFormat="0" applyAlignment="0" applyProtection="0"/>
    <xf numFmtId="0" fontId="28" fillId="25" borderId="144"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30" fillId="0" borderId="150" applyNumberFormat="0" applyFill="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25" fillId="12" borderId="147" applyNumberForma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30" fillId="0" borderId="150" applyNumberFormat="0" applyFill="0" applyAlignment="0" applyProtection="0"/>
    <xf numFmtId="0" fontId="18" fillId="25"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13" fillId="28" borderId="152" applyNumberFormat="0" applyFont="0" applyAlignment="0" applyProtection="0"/>
  </cellStyleXfs>
  <cellXfs count="152">
    <xf numFmtId="0" fontId="0" fillId="0" borderId="0" xfId="0"/>
    <xf numFmtId="0" fontId="3" fillId="0" borderId="0" xfId="0" applyFont="1" applyAlignment="1" applyProtection="1">
      <alignment horizontal="center" vertical="center"/>
      <protection locked="0"/>
    </xf>
    <xf numFmtId="0" fontId="8" fillId="5" borderId="1" xfId="0" applyFont="1" applyFill="1" applyBorder="1" applyAlignment="1">
      <alignment horizontal="center" vertical="center" wrapText="1"/>
    </xf>
    <xf numFmtId="0" fontId="10" fillId="3" borderId="3" xfId="0" applyFont="1" applyFill="1" applyBorder="1" applyAlignment="1">
      <alignment vertical="center"/>
    </xf>
    <xf numFmtId="0" fontId="11" fillId="3" borderId="4" xfId="0" applyFont="1" applyFill="1" applyBorder="1" applyAlignment="1">
      <alignment horizontal="center" wrapText="1"/>
    </xf>
    <xf numFmtId="0" fontId="11" fillId="3" borderId="4"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center" wrapText="1"/>
      <protection locked="0"/>
    </xf>
    <xf numFmtId="0" fontId="4" fillId="0" borderId="0" xfId="0" applyFont="1" applyProtection="1">
      <protection locked="0"/>
    </xf>
    <xf numFmtId="0" fontId="7" fillId="0" borderId="0" xfId="0" applyFont="1" applyProtection="1">
      <protection locked="0"/>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9" borderId="2"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3" fillId="2" borderId="0" xfId="0" applyFont="1" applyFill="1" applyAlignment="1">
      <alignment horizontal="center" vertical="center" textRotation="90"/>
    </xf>
    <xf numFmtId="0" fontId="33" fillId="29" borderId="0" xfId="0" applyFont="1" applyFill="1" applyAlignment="1">
      <alignment horizontal="center" vertical="center" textRotation="90"/>
    </xf>
    <xf numFmtId="0" fontId="2" fillId="2" borderId="0" xfId="0" applyFont="1" applyFill="1" applyAlignment="1">
      <alignment horizontal="center" vertical="center"/>
    </xf>
    <xf numFmtId="0" fontId="7" fillId="0" borderId="0" xfId="0" applyFont="1"/>
    <xf numFmtId="0" fontId="10" fillId="3" borderId="4" xfId="0" applyFont="1" applyFill="1" applyBorder="1" applyAlignment="1">
      <alignment vertical="center"/>
    </xf>
    <xf numFmtId="0" fontId="35" fillId="6" borderId="30" xfId="0" applyFont="1" applyFill="1" applyBorder="1" applyAlignment="1">
      <alignment horizontal="left" vertical="center"/>
    </xf>
    <xf numFmtId="0" fontId="40" fillId="31" borderId="163" xfId="0" applyFont="1" applyFill="1" applyBorder="1"/>
    <xf numFmtId="0" fontId="38" fillId="31" borderId="30" xfId="0" applyFont="1" applyFill="1" applyBorder="1"/>
    <xf numFmtId="0" fontId="36" fillId="31" borderId="30" xfId="0" applyFont="1" applyFill="1" applyBorder="1"/>
    <xf numFmtId="0" fontId="37" fillId="0" borderId="165" xfId="0" applyFont="1" applyBorder="1"/>
    <xf numFmtId="0" fontId="0" fillId="4" borderId="0" xfId="0" applyFill="1"/>
    <xf numFmtId="0" fontId="37" fillId="4" borderId="0" xfId="0" applyFont="1" applyFill="1"/>
    <xf numFmtId="0" fontId="0" fillId="4" borderId="166" xfId="0" applyFill="1" applyBorder="1"/>
    <xf numFmtId="0" fontId="41" fillId="3" borderId="165" xfId="0" applyFont="1" applyFill="1" applyBorder="1"/>
    <xf numFmtId="0" fontId="0" fillId="0" borderId="169" xfId="0" applyBorder="1" applyAlignment="1">
      <alignment horizontal="center"/>
    </xf>
    <xf numFmtId="0" fontId="0" fillId="0" borderId="170" xfId="0" applyBorder="1" applyAlignment="1">
      <alignment horizontal="center"/>
    </xf>
    <xf numFmtId="0" fontId="0" fillId="0" borderId="171" xfId="0" applyBorder="1" applyAlignment="1">
      <alignment horizontal="center"/>
    </xf>
    <xf numFmtId="0" fontId="42" fillId="3" borderId="167" xfId="0" applyFont="1" applyFill="1" applyBorder="1" applyAlignment="1">
      <alignment horizontal="center"/>
    </xf>
    <xf numFmtId="0" fontId="42" fillId="3" borderId="172" xfId="0" applyFont="1" applyFill="1" applyBorder="1" applyAlignment="1">
      <alignment horizontal="center"/>
    </xf>
    <xf numFmtId="0" fontId="42" fillId="3" borderId="173" xfId="0" applyFont="1" applyFill="1" applyBorder="1" applyAlignment="1">
      <alignment horizontal="center"/>
    </xf>
    <xf numFmtId="0" fontId="42" fillId="3" borderId="175" xfId="0" applyFont="1" applyFill="1" applyBorder="1" applyAlignment="1">
      <alignment horizontal="center"/>
    </xf>
    <xf numFmtId="0" fontId="0" fillId="0" borderId="174" xfId="0" applyBorder="1" applyAlignment="1">
      <alignment horizontal="center"/>
    </xf>
    <xf numFmtId="49" fontId="46" fillId="31" borderId="1" xfId="0" applyNumberFormat="1" applyFont="1" applyFill="1" applyBorder="1" applyAlignment="1">
      <alignment horizontal="right" vertical="center"/>
    </xf>
    <xf numFmtId="0" fontId="48" fillId="2" borderId="0" xfId="0" applyFont="1" applyFill="1" applyAlignment="1">
      <alignment horizontal="center" vertical="center"/>
    </xf>
    <xf numFmtId="0" fontId="48" fillId="2" borderId="0" xfId="0" applyFont="1" applyFill="1" applyAlignment="1">
      <alignment horizontal="center" vertical="center" wrapText="1"/>
    </xf>
    <xf numFmtId="0" fontId="48" fillId="2" borderId="0" xfId="0" applyFont="1" applyFill="1" applyAlignment="1">
      <alignment horizontal="center" vertical="center" textRotation="90"/>
    </xf>
    <xf numFmtId="1" fontId="49" fillId="30" borderId="1" xfId="0" applyNumberFormat="1" applyFont="1" applyFill="1" applyBorder="1"/>
    <xf numFmtId="0" fontId="50" fillId="30" borderId="1" xfId="0" applyFont="1" applyFill="1" applyBorder="1" applyAlignment="1">
      <alignment horizontal="center"/>
    </xf>
    <xf numFmtId="0" fontId="48" fillId="30" borderId="1" xfId="0" applyFont="1" applyFill="1" applyBorder="1" applyAlignment="1">
      <alignment horizontal="center"/>
    </xf>
    <xf numFmtId="0" fontId="0" fillId="0" borderId="165" xfId="0" applyBorder="1"/>
    <xf numFmtId="0" fontId="51" fillId="6" borderId="0" xfId="0" applyFont="1" applyFill="1" applyAlignment="1">
      <alignment horizontal="left" vertical="center"/>
    </xf>
    <xf numFmtId="0" fontId="3" fillId="6" borderId="1" xfId="0" applyFont="1" applyFill="1" applyBorder="1" applyAlignment="1" applyProtection="1">
      <alignment horizontal="center" vertical="center"/>
      <protection locked="0"/>
    </xf>
    <xf numFmtId="0" fontId="3" fillId="30" borderId="1" xfId="0" applyFont="1" applyFill="1" applyBorder="1" applyAlignment="1" applyProtection="1">
      <alignment horizontal="center" vertical="center"/>
      <protection locked="0"/>
    </xf>
    <xf numFmtId="0" fontId="53" fillId="6" borderId="0" xfId="0" applyFont="1" applyFill="1" applyAlignment="1">
      <alignment horizontal="left" vertical="top"/>
    </xf>
    <xf numFmtId="0" fontId="51" fillId="30" borderId="1" xfId="0" applyFont="1" applyFill="1" applyBorder="1" applyAlignment="1">
      <alignment horizontal="left" vertical="center"/>
    </xf>
    <xf numFmtId="0" fontId="12" fillId="30" borderId="0" xfId="0" applyFont="1" applyFill="1" applyAlignment="1" applyProtection="1">
      <alignment horizontal="left" vertical="center" wrapText="1"/>
      <protection locked="0"/>
    </xf>
    <xf numFmtId="0" fontId="4" fillId="4" borderId="0" xfId="0" applyFont="1" applyFill="1"/>
    <xf numFmtId="0" fontId="12" fillId="30" borderId="0" xfId="0" applyFont="1" applyFill="1" applyAlignment="1" applyProtection="1">
      <alignment horizontal="center" vertical="center" wrapText="1"/>
      <protection locked="0"/>
    </xf>
    <xf numFmtId="0" fontId="54" fillId="4" borderId="30" xfId="0" applyFont="1" applyFill="1" applyBorder="1" applyAlignment="1">
      <alignment horizontal="left" vertical="center"/>
    </xf>
    <xf numFmtId="0" fontId="10" fillId="3" borderId="4" xfId="0" applyFont="1" applyFill="1" applyBorder="1" applyAlignment="1">
      <alignment horizontal="left"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51" fillId="30" borderId="1" xfId="0" applyFont="1" applyFill="1" applyBorder="1" applyAlignment="1" applyProtection="1">
      <alignment horizontal="left" vertical="center"/>
      <protection locked="0"/>
    </xf>
    <xf numFmtId="0" fontId="54" fillId="6" borderId="30" xfId="0" applyFont="1" applyFill="1" applyBorder="1" applyAlignment="1">
      <alignment horizontal="left" vertical="center"/>
    </xf>
    <xf numFmtId="0" fontId="3" fillId="30" borderId="1" xfId="0" applyFont="1" applyFill="1" applyBorder="1" applyAlignment="1">
      <alignment horizontal="center" vertical="center"/>
    </xf>
    <xf numFmtId="0" fontId="11" fillId="3" borderId="4" xfId="0" applyFont="1" applyFill="1" applyBorder="1" applyAlignment="1">
      <alignment horizontal="left" vertical="center" wrapText="1"/>
    </xf>
    <xf numFmtId="0" fontId="4" fillId="0" borderId="0" xfId="0" applyFont="1"/>
    <xf numFmtId="0" fontId="0" fillId="33" borderId="0" xfId="0" applyFill="1"/>
    <xf numFmtId="0" fontId="0" fillId="33" borderId="0" xfId="0" applyFill="1" applyAlignment="1">
      <alignment horizontal="right"/>
    </xf>
    <xf numFmtId="49" fontId="0" fillId="33" borderId="0" xfId="0" quotePrefix="1" applyNumberFormat="1" applyFill="1" applyAlignment="1">
      <alignment horizontal="right"/>
    </xf>
    <xf numFmtId="0" fontId="55" fillId="33" borderId="0" xfId="0" applyFont="1" applyFill="1" applyAlignment="1">
      <alignment horizontal="right"/>
    </xf>
    <xf numFmtId="16" fontId="0" fillId="33" borderId="0" xfId="0" quotePrefix="1" applyNumberFormat="1" applyFill="1" applyAlignment="1">
      <alignment horizontal="right"/>
    </xf>
    <xf numFmtId="0" fontId="37" fillId="33" borderId="176" xfId="0" applyFont="1" applyFill="1" applyBorder="1"/>
    <xf numFmtId="0" fontId="37" fillId="33" borderId="177" xfId="0" applyFont="1" applyFill="1" applyBorder="1"/>
    <xf numFmtId="0" fontId="37" fillId="33" borderId="2" xfId="0" applyFont="1" applyFill="1" applyBorder="1"/>
    <xf numFmtId="0" fontId="42" fillId="3" borderId="180" xfId="0" applyFont="1" applyFill="1" applyBorder="1" applyAlignment="1">
      <alignment horizontal="center"/>
    </xf>
    <xf numFmtId="0" fontId="42" fillId="6" borderId="187" xfId="0" applyFont="1" applyFill="1" applyBorder="1"/>
    <xf numFmtId="0" fontId="42" fillId="6" borderId="188" xfId="0" applyFont="1" applyFill="1" applyBorder="1" applyAlignment="1">
      <alignment horizontal="center"/>
    </xf>
    <xf numFmtId="0" fontId="42" fillId="6" borderId="189" xfId="0" applyFont="1" applyFill="1" applyBorder="1" applyAlignment="1">
      <alignment horizontal="center"/>
    </xf>
    <xf numFmtId="0" fontId="42" fillId="6" borderId="190" xfId="0" applyFont="1" applyFill="1" applyBorder="1" applyAlignment="1">
      <alignment horizontal="center"/>
    </xf>
    <xf numFmtId="0" fontId="42" fillId="6" borderId="191" xfId="0" applyFont="1" applyFill="1" applyBorder="1" applyAlignment="1">
      <alignment horizontal="center"/>
    </xf>
    <xf numFmtId="0" fontId="42" fillId="6" borderId="192" xfId="0" applyFont="1" applyFill="1" applyBorder="1" applyAlignment="1">
      <alignment horizontal="center"/>
    </xf>
    <xf numFmtId="0" fontId="42" fillId="6" borderId="193" xfId="0" applyFont="1" applyFill="1" applyBorder="1" applyAlignment="1">
      <alignment horizontal="center"/>
    </xf>
    <xf numFmtId="0" fontId="42" fillId="6" borderId="194" xfId="0" applyFont="1" applyFill="1" applyBorder="1" applyAlignment="1">
      <alignment horizontal="center"/>
    </xf>
    <xf numFmtId="0" fontId="44" fillId="6" borderId="195" xfId="0" applyFont="1" applyFill="1" applyBorder="1" applyAlignment="1">
      <alignment horizontal="center"/>
    </xf>
    <xf numFmtId="0" fontId="43" fillId="6" borderId="192" xfId="0" applyFont="1" applyFill="1" applyBorder="1" applyAlignment="1">
      <alignment horizontal="center"/>
    </xf>
    <xf numFmtId="0" fontId="43" fillId="6" borderId="193" xfId="0" applyFont="1" applyFill="1" applyBorder="1" applyAlignment="1">
      <alignment horizontal="center"/>
    </xf>
    <xf numFmtId="0" fontId="12" fillId="0" borderId="196" xfId="0" applyFont="1" applyBorder="1" applyAlignment="1">
      <alignment horizontal="center" vertical="center"/>
    </xf>
    <xf numFmtId="0" fontId="12" fillId="0" borderId="196" xfId="0" applyFont="1" applyBorder="1" applyAlignment="1">
      <alignment horizontal="center" vertical="center" wrapText="1"/>
    </xf>
    <xf numFmtId="0" fontId="12" fillId="0" borderId="196" xfId="0" applyFont="1" applyBorder="1" applyAlignment="1">
      <alignment vertical="center" wrapText="1"/>
    </xf>
    <xf numFmtId="0" fontId="12" fillId="30" borderId="196" xfId="0" applyFont="1" applyFill="1" applyBorder="1" applyAlignment="1" applyProtection="1">
      <alignment horizontal="center" vertical="center" wrapText="1"/>
      <protection locked="0"/>
    </xf>
    <xf numFmtId="0" fontId="12" fillId="0" borderId="196" xfId="0" applyFont="1" applyBorder="1" applyAlignment="1" applyProtection="1">
      <alignment horizontal="center" vertical="center" wrapText="1"/>
      <protection locked="0"/>
    </xf>
    <xf numFmtId="0" fontId="5" fillId="6" borderId="196" xfId="0" applyFont="1" applyFill="1" applyBorder="1" applyAlignment="1">
      <alignment horizontal="center"/>
    </xf>
    <xf numFmtId="0" fontId="7" fillId="0" borderId="196" xfId="0" applyFont="1" applyBorder="1"/>
    <xf numFmtId="0" fontId="4" fillId="0" borderId="186" xfId="0" applyFont="1" applyBorder="1"/>
    <xf numFmtId="0" fontId="12" fillId="30" borderId="196" xfId="0" applyFont="1" applyFill="1" applyBorder="1" applyAlignment="1" applyProtection="1">
      <alignment horizontal="left" vertical="center" wrapText="1"/>
      <protection locked="0"/>
    </xf>
    <xf numFmtId="0" fontId="12" fillId="32" borderId="196" xfId="0" applyFont="1" applyFill="1" applyBorder="1" applyAlignment="1">
      <alignment horizontal="center" vertical="center" wrapText="1"/>
    </xf>
    <xf numFmtId="0" fontId="4" fillId="4" borderId="196" xfId="0" applyFont="1" applyFill="1" applyBorder="1"/>
    <xf numFmtId="0" fontId="12" fillId="0" borderId="196" xfId="1" applyFont="1" applyBorder="1" applyAlignment="1">
      <alignment vertical="center" wrapText="1"/>
    </xf>
    <xf numFmtId="0" fontId="57" fillId="0" borderId="196" xfId="1" applyFont="1" applyBorder="1" applyAlignment="1">
      <alignment vertical="center" wrapText="1"/>
    </xf>
    <xf numFmtId="0" fontId="7" fillId="0" borderId="186" xfId="0" applyFont="1" applyBorder="1"/>
    <xf numFmtId="0" fontId="57" fillId="0" borderId="196" xfId="0" applyFont="1" applyBorder="1" applyAlignment="1">
      <alignment vertical="center" wrapText="1"/>
    </xf>
    <xf numFmtId="0" fontId="4" fillId="0" borderId="196" xfId="0" applyFont="1" applyBorder="1"/>
    <xf numFmtId="0" fontId="39" fillId="3" borderId="196" xfId="0" applyFont="1" applyFill="1" applyBorder="1" applyAlignment="1">
      <alignment horizontal="center"/>
    </xf>
    <xf numFmtId="0" fontId="45" fillId="3" borderId="196" xfId="0" applyFont="1" applyFill="1" applyBorder="1"/>
    <xf numFmtId="0" fontId="4" fillId="0" borderId="186" xfId="0" applyFont="1" applyBorder="1" applyProtection="1">
      <protection locked="0"/>
    </xf>
    <xf numFmtId="0" fontId="59" fillId="0" borderId="163" xfId="0" applyFont="1" applyBorder="1"/>
    <xf numFmtId="0" fontId="59" fillId="0" borderId="165" xfId="0" applyFont="1" applyBorder="1"/>
    <xf numFmtId="0" fontId="59" fillId="0" borderId="178" xfId="0" applyFont="1" applyBorder="1"/>
    <xf numFmtId="0" fontId="60" fillId="4" borderId="155" xfId="0" applyFont="1" applyFill="1" applyBorder="1" applyAlignment="1">
      <alignment horizontal="left" vertical="top"/>
    </xf>
    <xf numFmtId="0" fontId="12" fillId="4" borderId="156" xfId="0" applyFont="1" applyFill="1" applyBorder="1" applyAlignment="1">
      <alignment horizontal="center" vertical="center"/>
    </xf>
    <xf numFmtId="0" fontId="12" fillId="4" borderId="157" xfId="0" applyFont="1" applyFill="1" applyBorder="1" applyAlignment="1">
      <alignment horizontal="center" vertical="center"/>
    </xf>
    <xf numFmtId="0" fontId="60" fillId="4" borderId="158" xfId="0" applyFont="1" applyFill="1" applyBorder="1" applyAlignment="1">
      <alignment horizontal="left" vertical="top"/>
    </xf>
    <xf numFmtId="0" fontId="60" fillId="4" borderId="0" xfId="0" applyFont="1" applyFill="1" applyAlignment="1">
      <alignment horizontal="center" vertical="center"/>
    </xf>
    <xf numFmtId="0" fontId="60" fillId="4" borderId="159" xfId="0" applyFont="1" applyFill="1" applyBorder="1" applyAlignment="1">
      <alignment horizontal="center" vertical="center"/>
    </xf>
    <xf numFmtId="0" fontId="57" fillId="0" borderId="0" xfId="0" applyFont="1"/>
    <xf numFmtId="0" fontId="61" fillId="6" borderId="176" xfId="0" applyFont="1" applyFill="1" applyBorder="1"/>
    <xf numFmtId="0" fontId="62" fillId="30" borderId="0" xfId="0" applyFont="1" applyFill="1" applyProtection="1">
      <protection locked="0"/>
    </xf>
    <xf numFmtId="0" fontId="57" fillId="30" borderId="196" xfId="0" applyFont="1" applyFill="1" applyBorder="1" applyProtection="1">
      <protection locked="0"/>
    </xf>
    <xf numFmtId="0" fontId="63" fillId="3" borderId="196" xfId="0" applyFont="1" applyFill="1" applyBorder="1" applyAlignment="1">
      <alignment horizontal="center" vertical="center"/>
    </xf>
    <xf numFmtId="0" fontId="63" fillId="3" borderId="196" xfId="0" applyFont="1" applyFill="1" applyBorder="1" applyAlignment="1">
      <alignment horizontal="center" vertical="center" wrapText="1"/>
    </xf>
    <xf numFmtId="0" fontId="63" fillId="3" borderId="196" xfId="0" applyFont="1" applyFill="1" applyBorder="1" applyAlignment="1">
      <alignment vertical="center" wrapText="1"/>
    </xf>
    <xf numFmtId="0" fontId="63" fillId="3" borderId="196" xfId="0" applyFont="1" applyFill="1" applyBorder="1" applyAlignment="1">
      <alignment horizontal="left" vertical="center" wrapText="1"/>
    </xf>
    <xf numFmtId="0" fontId="63" fillId="3" borderId="196" xfId="0" applyFont="1" applyFill="1" applyBorder="1" applyAlignme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12" fillId="0" borderId="0" xfId="0" applyFont="1" applyAlignment="1">
      <alignment vertical="center" wrapText="1"/>
    </xf>
    <xf numFmtId="0" fontId="64" fillId="0" borderId="0" xfId="0" applyFont="1" applyAlignment="1">
      <alignment horizontal="left" vertical="center" wrapText="1"/>
    </xf>
    <xf numFmtId="0" fontId="64" fillId="0" borderId="0" xfId="0" applyFont="1" applyAlignment="1">
      <alignment vertical="center"/>
    </xf>
    <xf numFmtId="0" fontId="63" fillId="3" borderId="196" xfId="0" applyFont="1" applyFill="1" applyBorder="1" applyAlignment="1" applyProtection="1">
      <alignment horizontal="left" vertical="center" wrapText="1"/>
      <protection locked="0"/>
    </xf>
    <xf numFmtId="0" fontId="63" fillId="3" borderId="196" xfId="0" applyFont="1" applyFill="1" applyBorder="1" applyAlignment="1" applyProtection="1">
      <alignment vertical="center"/>
      <protection locked="0"/>
    </xf>
    <xf numFmtId="0" fontId="64" fillId="0" borderId="0" xfId="0" applyFont="1" applyAlignment="1" applyProtection="1">
      <alignment horizontal="left" vertical="center" wrapText="1"/>
      <protection locked="0"/>
    </xf>
    <xf numFmtId="0" fontId="64" fillId="0" borderId="0" xfId="0" applyFont="1" applyAlignment="1" applyProtection="1">
      <alignment vertical="center"/>
      <protection locked="0"/>
    </xf>
    <xf numFmtId="0" fontId="41" fillId="3" borderId="168" xfId="0" applyFont="1" applyFill="1" applyBorder="1" applyAlignment="1">
      <alignment horizontal="center" wrapText="1"/>
    </xf>
    <xf numFmtId="0" fontId="0" fillId="0" borderId="181" xfId="0" applyBorder="1" applyAlignment="1">
      <alignment horizontal="center" wrapText="1"/>
    </xf>
    <xf numFmtId="0" fontId="0" fillId="0" borderId="182" xfId="0" applyBorder="1" applyAlignment="1">
      <alignment horizontal="center" wrapText="1"/>
    </xf>
    <xf numFmtId="0" fontId="41" fillId="3" borderId="183" xfId="0" applyFont="1" applyFill="1" applyBorder="1" applyAlignment="1">
      <alignment horizontal="center" wrapText="1"/>
    </xf>
    <xf numFmtId="0" fontId="0" fillId="0" borderId="184" xfId="0" applyBorder="1" applyAlignment="1">
      <alignment horizontal="center" wrapText="1"/>
    </xf>
    <xf numFmtId="0" fontId="0" fillId="0" borderId="185" xfId="0" applyBorder="1" applyAlignment="1">
      <alignment horizontal="center" wrapText="1"/>
    </xf>
    <xf numFmtId="0" fontId="0" fillId="0" borderId="186" xfId="0" applyBorder="1" applyAlignment="1">
      <alignment horizontal="center" wrapText="1"/>
    </xf>
    <xf numFmtId="0" fontId="47" fillId="31" borderId="30" xfId="0" applyFont="1" applyFill="1" applyBorder="1" applyAlignment="1">
      <alignment horizontal="right"/>
    </xf>
    <xf numFmtId="0" fontId="39" fillId="0" borderId="30" xfId="0" applyFont="1" applyBorder="1" applyAlignment="1">
      <alignment horizontal="right"/>
    </xf>
    <xf numFmtId="0" fontId="39" fillId="0" borderId="164" xfId="0" applyFont="1" applyBorder="1" applyAlignment="1">
      <alignment horizontal="right"/>
    </xf>
    <xf numFmtId="0" fontId="57" fillId="0" borderId="179" xfId="0" applyFont="1" applyBorder="1" applyAlignment="1">
      <alignment wrapText="1"/>
    </xf>
    <xf numFmtId="0" fontId="12" fillId="4" borderId="158" xfId="0" applyFont="1" applyFill="1" applyBorder="1" applyAlignment="1">
      <alignment horizontal="left" vertical="top" wrapText="1"/>
    </xf>
    <xf numFmtId="0" fontId="57" fillId="0" borderId="0" xfId="0" applyFont="1" applyAlignment="1">
      <alignment wrapText="1"/>
    </xf>
    <xf numFmtId="0" fontId="57" fillId="0" borderId="159" xfId="0" applyFont="1" applyBorder="1" applyAlignment="1">
      <alignment wrapText="1"/>
    </xf>
    <xf numFmtId="0" fontId="57" fillId="0" borderId="158" xfId="0" applyFont="1" applyBorder="1" applyAlignment="1">
      <alignment wrapText="1"/>
    </xf>
    <xf numFmtId="0" fontId="57" fillId="0" borderId="160" xfId="0" applyFont="1" applyBorder="1" applyAlignment="1">
      <alignment wrapText="1"/>
    </xf>
    <xf numFmtId="0" fontId="57" fillId="0" borderId="161" xfId="0" applyFont="1" applyBorder="1" applyAlignment="1">
      <alignment wrapText="1"/>
    </xf>
    <xf numFmtId="0" fontId="57" fillId="0" borderId="162" xfId="0" applyFont="1" applyBorder="1" applyAlignment="1">
      <alignment wrapText="1"/>
    </xf>
    <xf numFmtId="0" fontId="57" fillId="0" borderId="166" xfId="0" applyFont="1" applyBorder="1" applyAlignment="1">
      <alignment wrapText="1"/>
    </xf>
    <xf numFmtId="0" fontId="61" fillId="6" borderId="176" xfId="0" applyFont="1" applyFill="1" applyBorder="1"/>
    <xf numFmtId="0" fontId="57" fillId="0" borderId="177" xfId="0" applyFont="1" applyBorder="1"/>
    <xf numFmtId="0" fontId="57" fillId="0" borderId="2" xfId="0" applyFont="1" applyBorder="1"/>
    <xf numFmtId="0" fontId="56" fillId="30" borderId="176" xfId="0" applyFont="1" applyFill="1" applyBorder="1" applyAlignment="1" applyProtection="1">
      <alignment horizontal="right" vertical="center"/>
      <protection locked="0"/>
    </xf>
    <xf numFmtId="0" fontId="57" fillId="0" borderId="177" xfId="0" applyFont="1" applyBorder="1" applyAlignment="1" applyProtection="1">
      <alignment horizontal="right" vertical="center"/>
      <protection locked="0"/>
    </xf>
    <xf numFmtId="0" fontId="57" fillId="0" borderId="2" xfId="0" applyFont="1" applyBorder="1" applyAlignment="1" applyProtection="1">
      <alignment horizontal="right" vertical="center"/>
      <protection locked="0"/>
    </xf>
    <xf numFmtId="0" fontId="52" fillId="30" borderId="176" xfId="0" applyFont="1" applyFill="1" applyBorder="1" applyAlignment="1" applyProtection="1">
      <alignment horizontal="right" vertical="center"/>
      <protection locked="0"/>
    </xf>
  </cellXfs>
  <cellStyles count="277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10" xfId="93" xr:uid="{00000000-0005-0000-0000-000019000000}"/>
    <cellStyle name="Calculation 10 10" xfId="838" xr:uid="{00000000-0005-0000-0000-00001A000000}"/>
    <cellStyle name="Calculation 10 11" xfId="918" xr:uid="{00000000-0005-0000-0000-00001B000000}"/>
    <cellStyle name="Calculation 10 12" xfId="1002" xr:uid="{00000000-0005-0000-0000-00001C000000}"/>
    <cellStyle name="Calculation 10 13" xfId="1080" xr:uid="{00000000-0005-0000-0000-00001D000000}"/>
    <cellStyle name="Calculation 10 14" xfId="1159" xr:uid="{00000000-0005-0000-0000-00001E000000}"/>
    <cellStyle name="Calculation 10 15" xfId="1234" xr:uid="{00000000-0005-0000-0000-00001F000000}"/>
    <cellStyle name="Calculation 10 16" xfId="1312" xr:uid="{00000000-0005-0000-0000-000020000000}"/>
    <cellStyle name="Calculation 10 17" xfId="1393" xr:uid="{00000000-0005-0000-0000-000021000000}"/>
    <cellStyle name="Calculation 10 18" xfId="1471" xr:uid="{00000000-0005-0000-0000-000022000000}"/>
    <cellStyle name="Calculation 10 19" xfId="1550" xr:uid="{00000000-0005-0000-0000-000023000000}"/>
    <cellStyle name="Calculation 10 2" xfId="223" xr:uid="{00000000-0005-0000-0000-000024000000}"/>
    <cellStyle name="Calculation 10 20" xfId="1628" xr:uid="{00000000-0005-0000-0000-000025000000}"/>
    <cellStyle name="Calculation 10 21" xfId="1700" xr:uid="{00000000-0005-0000-0000-000026000000}"/>
    <cellStyle name="Calculation 10 22" xfId="1773" xr:uid="{00000000-0005-0000-0000-000027000000}"/>
    <cellStyle name="Calculation 10 23" xfId="1901" xr:uid="{00000000-0005-0000-0000-000028000000}"/>
    <cellStyle name="Calculation 10 24" xfId="2007" xr:uid="{00000000-0005-0000-0000-000029000000}"/>
    <cellStyle name="Calculation 10 25" xfId="2099" xr:uid="{00000000-0005-0000-0000-00002A000000}"/>
    <cellStyle name="Calculation 10 26" xfId="2203" xr:uid="{00000000-0005-0000-0000-00002B000000}"/>
    <cellStyle name="Calculation 10 27" xfId="2239" xr:uid="{00000000-0005-0000-0000-00002C000000}"/>
    <cellStyle name="Calculation 10 28" xfId="2246" xr:uid="{00000000-0005-0000-0000-00002D000000}"/>
    <cellStyle name="Calculation 10 29" xfId="2449" xr:uid="{00000000-0005-0000-0000-00002E000000}"/>
    <cellStyle name="Calculation 10 3" xfId="271" xr:uid="{00000000-0005-0000-0000-00002F000000}"/>
    <cellStyle name="Calculation 10 30" xfId="2529" xr:uid="{00000000-0005-0000-0000-000030000000}"/>
    <cellStyle name="Calculation 10 31" xfId="2610" xr:uid="{00000000-0005-0000-0000-000031000000}"/>
    <cellStyle name="Calculation 10 32" xfId="2346" xr:uid="{00000000-0005-0000-0000-000032000000}"/>
    <cellStyle name="Calculation 10 33" xfId="2735" xr:uid="{00000000-0005-0000-0000-000033000000}"/>
    <cellStyle name="Calculation 10 4" xfId="42" xr:uid="{00000000-0005-0000-0000-000034000000}"/>
    <cellStyle name="Calculation 10 5" xfId="179" xr:uid="{00000000-0005-0000-0000-000035000000}"/>
    <cellStyle name="Calculation 10 6" xfId="435" xr:uid="{00000000-0005-0000-0000-000036000000}"/>
    <cellStyle name="Calculation 10 7" xfId="598" xr:uid="{00000000-0005-0000-0000-000037000000}"/>
    <cellStyle name="Calculation 10 8" xfId="678" xr:uid="{00000000-0005-0000-0000-000038000000}"/>
    <cellStyle name="Calculation 10 9" xfId="757" xr:uid="{00000000-0005-0000-0000-000039000000}"/>
    <cellStyle name="Calculation 11" xfId="113" xr:uid="{00000000-0005-0000-0000-00003A000000}"/>
    <cellStyle name="Calculation 11 10" xfId="858" xr:uid="{00000000-0005-0000-0000-00003B000000}"/>
    <cellStyle name="Calculation 11 11" xfId="938" xr:uid="{00000000-0005-0000-0000-00003C000000}"/>
    <cellStyle name="Calculation 11 12" xfId="1021" xr:uid="{00000000-0005-0000-0000-00003D000000}"/>
    <cellStyle name="Calculation 11 13" xfId="1100" xr:uid="{00000000-0005-0000-0000-00003E000000}"/>
    <cellStyle name="Calculation 11 14" xfId="1177" xr:uid="{00000000-0005-0000-0000-00003F000000}"/>
    <cellStyle name="Calculation 11 15" xfId="1253" xr:uid="{00000000-0005-0000-0000-000040000000}"/>
    <cellStyle name="Calculation 11 16" xfId="1331" xr:uid="{00000000-0005-0000-0000-000041000000}"/>
    <cellStyle name="Calculation 11 17" xfId="1412" xr:uid="{00000000-0005-0000-0000-000042000000}"/>
    <cellStyle name="Calculation 11 18" xfId="1490" xr:uid="{00000000-0005-0000-0000-000043000000}"/>
    <cellStyle name="Calculation 11 19" xfId="1569" xr:uid="{00000000-0005-0000-0000-000044000000}"/>
    <cellStyle name="Calculation 11 2" xfId="243" xr:uid="{00000000-0005-0000-0000-000045000000}"/>
    <cellStyle name="Calculation 11 20" xfId="1646" xr:uid="{00000000-0005-0000-0000-000046000000}"/>
    <cellStyle name="Calculation 11 21" xfId="1718" xr:uid="{00000000-0005-0000-0000-000047000000}"/>
    <cellStyle name="Calculation 11 22" xfId="1791" xr:uid="{00000000-0005-0000-0000-000048000000}"/>
    <cellStyle name="Calculation 11 23" xfId="1921" xr:uid="{00000000-0005-0000-0000-000049000000}"/>
    <cellStyle name="Calculation 11 24" xfId="2026" xr:uid="{00000000-0005-0000-0000-00004A000000}"/>
    <cellStyle name="Calculation 11 25" xfId="2117" xr:uid="{00000000-0005-0000-0000-00004B000000}"/>
    <cellStyle name="Calculation 11 26" xfId="2145" xr:uid="{00000000-0005-0000-0000-00004C000000}"/>
    <cellStyle name="Calculation 11 27" xfId="2154" xr:uid="{00000000-0005-0000-0000-00004D000000}"/>
    <cellStyle name="Calculation 11 28" xfId="2388" xr:uid="{00000000-0005-0000-0000-00004E000000}"/>
    <cellStyle name="Calculation 11 29" xfId="2469" xr:uid="{00000000-0005-0000-0000-00004F000000}"/>
    <cellStyle name="Calculation 11 3" xfId="143" xr:uid="{00000000-0005-0000-0000-000050000000}"/>
    <cellStyle name="Calculation 11 30" xfId="2547" xr:uid="{00000000-0005-0000-0000-000051000000}"/>
    <cellStyle name="Calculation 11 31" xfId="2630" xr:uid="{00000000-0005-0000-0000-000052000000}"/>
    <cellStyle name="Calculation 11 32" xfId="2677" xr:uid="{00000000-0005-0000-0000-000053000000}"/>
    <cellStyle name="Calculation 11 33" xfId="2753" xr:uid="{00000000-0005-0000-0000-000054000000}"/>
    <cellStyle name="Calculation 11 4" xfId="396" xr:uid="{00000000-0005-0000-0000-000055000000}"/>
    <cellStyle name="Calculation 11 5" xfId="374" xr:uid="{00000000-0005-0000-0000-000056000000}"/>
    <cellStyle name="Calculation 11 6" xfId="558" xr:uid="{00000000-0005-0000-0000-000057000000}"/>
    <cellStyle name="Calculation 11 7" xfId="618" xr:uid="{00000000-0005-0000-0000-000058000000}"/>
    <cellStyle name="Calculation 11 8" xfId="698" xr:uid="{00000000-0005-0000-0000-000059000000}"/>
    <cellStyle name="Calculation 11 9" xfId="777" xr:uid="{00000000-0005-0000-0000-00005A000000}"/>
    <cellStyle name="Calculation 12" xfId="127" xr:uid="{00000000-0005-0000-0000-00005B000000}"/>
    <cellStyle name="Calculation 12 10" xfId="872" xr:uid="{00000000-0005-0000-0000-00005C000000}"/>
    <cellStyle name="Calculation 12 11" xfId="951" xr:uid="{00000000-0005-0000-0000-00005D000000}"/>
    <cellStyle name="Calculation 12 12" xfId="1034" xr:uid="{00000000-0005-0000-0000-00005E000000}"/>
    <cellStyle name="Calculation 12 13" xfId="1113" xr:uid="{00000000-0005-0000-0000-00005F000000}"/>
    <cellStyle name="Calculation 12 14" xfId="1190" xr:uid="{00000000-0005-0000-0000-000060000000}"/>
    <cellStyle name="Calculation 12 15" xfId="1266" xr:uid="{00000000-0005-0000-0000-000061000000}"/>
    <cellStyle name="Calculation 12 16" xfId="1344" xr:uid="{00000000-0005-0000-0000-000062000000}"/>
    <cellStyle name="Calculation 12 17" xfId="1425" xr:uid="{00000000-0005-0000-0000-000063000000}"/>
    <cellStyle name="Calculation 12 18" xfId="1503" xr:uid="{00000000-0005-0000-0000-000064000000}"/>
    <cellStyle name="Calculation 12 19" xfId="1582" xr:uid="{00000000-0005-0000-0000-000065000000}"/>
    <cellStyle name="Calculation 12 2" xfId="257" xr:uid="{00000000-0005-0000-0000-000066000000}"/>
    <cellStyle name="Calculation 12 20" xfId="1660" xr:uid="{00000000-0005-0000-0000-000067000000}"/>
    <cellStyle name="Calculation 12 21" xfId="1730" xr:uid="{00000000-0005-0000-0000-000068000000}"/>
    <cellStyle name="Calculation 12 22" xfId="1803" xr:uid="{00000000-0005-0000-0000-000069000000}"/>
    <cellStyle name="Calculation 12 23" xfId="1935" xr:uid="{00000000-0005-0000-0000-00006A000000}"/>
    <cellStyle name="Calculation 12 24" xfId="1986" xr:uid="{00000000-0005-0000-0000-00006B000000}"/>
    <cellStyle name="Calculation 12 25" xfId="2131" xr:uid="{00000000-0005-0000-0000-00006C000000}"/>
    <cellStyle name="Calculation 12 26" xfId="2146" xr:uid="{00000000-0005-0000-0000-00006D000000}"/>
    <cellStyle name="Calculation 12 27" xfId="2074" xr:uid="{00000000-0005-0000-0000-00006E000000}"/>
    <cellStyle name="Calculation 12 28" xfId="2402" xr:uid="{00000000-0005-0000-0000-00006F000000}"/>
    <cellStyle name="Calculation 12 29" xfId="2483" xr:uid="{00000000-0005-0000-0000-000070000000}"/>
    <cellStyle name="Calculation 12 3" xfId="292" xr:uid="{00000000-0005-0000-0000-000071000000}"/>
    <cellStyle name="Calculation 12 30" xfId="2560" xr:uid="{00000000-0005-0000-0000-000072000000}"/>
    <cellStyle name="Calculation 12 31" xfId="2644" xr:uid="{00000000-0005-0000-0000-000073000000}"/>
    <cellStyle name="Calculation 12 32" xfId="2586" xr:uid="{00000000-0005-0000-0000-000074000000}"/>
    <cellStyle name="Calculation 12 33" xfId="2765" xr:uid="{00000000-0005-0000-0000-000075000000}"/>
    <cellStyle name="Calculation 12 4" xfId="393" xr:uid="{00000000-0005-0000-0000-000076000000}"/>
    <cellStyle name="Calculation 12 5" xfId="199" xr:uid="{00000000-0005-0000-0000-000077000000}"/>
    <cellStyle name="Calculation 12 6" xfId="522" xr:uid="{00000000-0005-0000-0000-000078000000}"/>
    <cellStyle name="Calculation 12 7" xfId="631" xr:uid="{00000000-0005-0000-0000-000079000000}"/>
    <cellStyle name="Calculation 12 8" xfId="712" xr:uid="{00000000-0005-0000-0000-00007A000000}"/>
    <cellStyle name="Calculation 12 9" xfId="791" xr:uid="{00000000-0005-0000-0000-00007B000000}"/>
    <cellStyle name="Calculation 13" xfId="126" xr:uid="{00000000-0005-0000-0000-00007C000000}"/>
    <cellStyle name="Calculation 13 10" xfId="871" xr:uid="{00000000-0005-0000-0000-00007D000000}"/>
    <cellStyle name="Calculation 13 11" xfId="950" xr:uid="{00000000-0005-0000-0000-00007E000000}"/>
    <cellStyle name="Calculation 13 12" xfId="1033" xr:uid="{00000000-0005-0000-0000-00007F000000}"/>
    <cellStyle name="Calculation 13 13" xfId="1112" xr:uid="{00000000-0005-0000-0000-000080000000}"/>
    <cellStyle name="Calculation 13 14" xfId="1189" xr:uid="{00000000-0005-0000-0000-000081000000}"/>
    <cellStyle name="Calculation 13 15" xfId="1265" xr:uid="{00000000-0005-0000-0000-000082000000}"/>
    <cellStyle name="Calculation 13 16" xfId="1343" xr:uid="{00000000-0005-0000-0000-000083000000}"/>
    <cellStyle name="Calculation 13 17" xfId="1424" xr:uid="{00000000-0005-0000-0000-000084000000}"/>
    <cellStyle name="Calculation 13 18" xfId="1502" xr:uid="{00000000-0005-0000-0000-000085000000}"/>
    <cellStyle name="Calculation 13 19" xfId="1581" xr:uid="{00000000-0005-0000-0000-000086000000}"/>
    <cellStyle name="Calculation 13 2" xfId="256" xr:uid="{00000000-0005-0000-0000-000087000000}"/>
    <cellStyle name="Calculation 13 20" xfId="1659" xr:uid="{00000000-0005-0000-0000-000088000000}"/>
    <cellStyle name="Calculation 13 21" xfId="1729" xr:uid="{00000000-0005-0000-0000-000089000000}"/>
    <cellStyle name="Calculation 13 22" xfId="1802" xr:uid="{00000000-0005-0000-0000-00008A000000}"/>
    <cellStyle name="Calculation 13 23" xfId="1934" xr:uid="{00000000-0005-0000-0000-00008B000000}"/>
    <cellStyle name="Calculation 13 24" xfId="1844" xr:uid="{00000000-0005-0000-0000-00008C000000}"/>
    <cellStyle name="Calculation 13 25" xfId="2130" xr:uid="{00000000-0005-0000-0000-00008D000000}"/>
    <cellStyle name="Calculation 13 26" xfId="2149" xr:uid="{00000000-0005-0000-0000-00008E000000}"/>
    <cellStyle name="Calculation 13 27" xfId="2210" xr:uid="{00000000-0005-0000-0000-00008F000000}"/>
    <cellStyle name="Calculation 13 28" xfId="2401" xr:uid="{00000000-0005-0000-0000-000090000000}"/>
    <cellStyle name="Calculation 13 29" xfId="2482" xr:uid="{00000000-0005-0000-0000-000091000000}"/>
    <cellStyle name="Calculation 13 3" xfId="334" xr:uid="{00000000-0005-0000-0000-000092000000}"/>
    <cellStyle name="Calculation 13 30" xfId="2559" xr:uid="{00000000-0005-0000-0000-000093000000}"/>
    <cellStyle name="Calculation 13 31" xfId="2643" xr:uid="{00000000-0005-0000-0000-000094000000}"/>
    <cellStyle name="Calculation 13 32" xfId="2289" xr:uid="{00000000-0005-0000-0000-000095000000}"/>
    <cellStyle name="Calculation 13 33" xfId="2764" xr:uid="{00000000-0005-0000-0000-000096000000}"/>
    <cellStyle name="Calculation 13 4" xfId="397" xr:uid="{00000000-0005-0000-0000-000097000000}"/>
    <cellStyle name="Calculation 13 5" xfId="50" xr:uid="{00000000-0005-0000-0000-000098000000}"/>
    <cellStyle name="Calculation 13 6" xfId="525" xr:uid="{00000000-0005-0000-0000-000099000000}"/>
    <cellStyle name="Calculation 13 7" xfId="630" xr:uid="{00000000-0005-0000-0000-00009A000000}"/>
    <cellStyle name="Calculation 13 8" xfId="711" xr:uid="{00000000-0005-0000-0000-00009B000000}"/>
    <cellStyle name="Calculation 13 9" xfId="790" xr:uid="{00000000-0005-0000-0000-00009C000000}"/>
    <cellStyle name="Calculation 14" xfId="29" xr:uid="{00000000-0005-0000-0000-00009D000000}"/>
    <cellStyle name="Calculation 15" xfId="161" xr:uid="{00000000-0005-0000-0000-00009E000000}"/>
    <cellStyle name="Calculation 16" xfId="313" xr:uid="{00000000-0005-0000-0000-00009F000000}"/>
    <cellStyle name="Calculation 17" xfId="544" xr:uid="{00000000-0005-0000-0000-0000A0000000}"/>
    <cellStyle name="Calculation 18" xfId="515" xr:uid="{00000000-0005-0000-0000-0000A1000000}"/>
    <cellStyle name="Calculation 19" xfId="509" xr:uid="{00000000-0005-0000-0000-0000A2000000}"/>
    <cellStyle name="Calculation 2" xfId="57" xr:uid="{00000000-0005-0000-0000-0000A3000000}"/>
    <cellStyle name="Calculation 2 10" xfId="720" xr:uid="{00000000-0005-0000-0000-0000A4000000}"/>
    <cellStyle name="Calculation 2 11" xfId="803" xr:uid="{00000000-0005-0000-0000-0000A5000000}"/>
    <cellStyle name="Calculation 2 12" xfId="966" xr:uid="{00000000-0005-0000-0000-0000A6000000}"/>
    <cellStyle name="Calculation 2 13" xfId="893" xr:uid="{00000000-0005-0000-0000-0000A7000000}"/>
    <cellStyle name="Calculation 2 14" xfId="814" xr:uid="{00000000-0005-0000-0000-0000A8000000}"/>
    <cellStyle name="Calculation 2 15" xfId="1125" xr:uid="{00000000-0005-0000-0000-0000A9000000}"/>
    <cellStyle name="Calculation 2 16" xfId="978" xr:uid="{00000000-0005-0000-0000-0000AA000000}"/>
    <cellStyle name="Calculation 2 17" xfId="1358" xr:uid="{00000000-0005-0000-0000-0000AB000000}"/>
    <cellStyle name="Calculation 2 18" xfId="1306" xr:uid="{00000000-0005-0000-0000-0000AC000000}"/>
    <cellStyle name="Calculation 2 19" xfId="1517" xr:uid="{00000000-0005-0000-0000-0000AD000000}"/>
    <cellStyle name="Calculation 2 2" xfId="187" xr:uid="{00000000-0005-0000-0000-0000AE000000}"/>
    <cellStyle name="Calculation 2 20" xfId="1465" xr:uid="{00000000-0005-0000-0000-0000AF000000}"/>
    <cellStyle name="Calculation 2 21" xfId="1594" xr:uid="{00000000-0005-0000-0000-0000B0000000}"/>
    <cellStyle name="Calculation 2 22" xfId="1741" xr:uid="{00000000-0005-0000-0000-0000B1000000}"/>
    <cellStyle name="Calculation 2 23" xfId="1865" xr:uid="{00000000-0005-0000-0000-0000B2000000}"/>
    <cellStyle name="Calculation 2 24" xfId="2063" xr:uid="{00000000-0005-0000-0000-0000B3000000}"/>
    <cellStyle name="Calculation 2 25" xfId="1968" xr:uid="{00000000-0005-0000-0000-0000B4000000}"/>
    <cellStyle name="Calculation 2 26" xfId="1997" xr:uid="{00000000-0005-0000-0000-0000B5000000}"/>
    <cellStyle name="Calculation 2 27" xfId="2296" xr:uid="{00000000-0005-0000-0000-0000B6000000}"/>
    <cellStyle name="Calculation 2 28" xfId="2322" xr:uid="{00000000-0005-0000-0000-0000B7000000}"/>
    <cellStyle name="Calculation 2 29" xfId="2354" xr:uid="{00000000-0005-0000-0000-0000B8000000}"/>
    <cellStyle name="Calculation 2 3" xfId="337" xr:uid="{00000000-0005-0000-0000-0000B9000000}"/>
    <cellStyle name="Calculation 2 30" xfId="2267" xr:uid="{00000000-0005-0000-0000-0000BA000000}"/>
    <cellStyle name="Calculation 2 31" xfId="2574" xr:uid="{00000000-0005-0000-0000-0000BB000000}"/>
    <cellStyle name="Calculation 2 32" xfId="2690" xr:uid="{00000000-0005-0000-0000-0000BC000000}"/>
    <cellStyle name="Calculation 2 33" xfId="2676" xr:uid="{00000000-0005-0000-0000-0000BD000000}"/>
    <cellStyle name="Calculation 2 4" xfId="423" xr:uid="{00000000-0005-0000-0000-0000BE000000}"/>
    <cellStyle name="Calculation 2 5" xfId="472" xr:uid="{00000000-0005-0000-0000-0000BF000000}"/>
    <cellStyle name="Calculation 2 6" xfId="571" xr:uid="{00000000-0005-0000-0000-0000C0000000}"/>
    <cellStyle name="Calculation 2 7" xfId="498" xr:uid="{00000000-0005-0000-0000-0000C1000000}"/>
    <cellStyle name="Calculation 2 8" xfId="574" xr:uid="{00000000-0005-0000-0000-0000C2000000}"/>
    <cellStyle name="Calculation 2 9" xfId="723" xr:uid="{00000000-0005-0000-0000-0000C3000000}"/>
    <cellStyle name="Calculation 20" xfId="588" xr:uid="{00000000-0005-0000-0000-0000C4000000}"/>
    <cellStyle name="Calculation 21" xfId="477" xr:uid="{00000000-0005-0000-0000-0000C5000000}"/>
    <cellStyle name="Calculation 22" xfId="587" xr:uid="{00000000-0005-0000-0000-0000C6000000}"/>
    <cellStyle name="Calculation 23" xfId="1044" xr:uid="{00000000-0005-0000-0000-0000C7000000}"/>
    <cellStyle name="Calculation 24" xfId="880" xr:uid="{00000000-0005-0000-0000-0000C8000000}"/>
    <cellStyle name="Calculation 25" xfId="867" xr:uid="{00000000-0005-0000-0000-0000C9000000}"/>
    <cellStyle name="Calculation 26" xfId="1838" xr:uid="{00000000-0005-0000-0000-0000CA000000}"/>
    <cellStyle name="Calculation 27" xfId="2012" xr:uid="{00000000-0005-0000-0000-0000CB000000}"/>
    <cellStyle name="Calculation 28" xfId="1977" xr:uid="{00000000-0005-0000-0000-0000CC000000}"/>
    <cellStyle name="Calculation 29" xfId="2006" xr:uid="{00000000-0005-0000-0000-0000CD000000}"/>
    <cellStyle name="Calculation 3" xfId="67" xr:uid="{00000000-0005-0000-0000-0000CE000000}"/>
    <cellStyle name="Calculation 3 10" xfId="813" xr:uid="{00000000-0005-0000-0000-0000CF000000}"/>
    <cellStyle name="Calculation 3 11" xfId="892" xr:uid="{00000000-0005-0000-0000-0000D0000000}"/>
    <cellStyle name="Calculation 3 12" xfId="976" xr:uid="{00000000-0005-0000-0000-0000D1000000}"/>
    <cellStyle name="Calculation 3 13" xfId="1054" xr:uid="{00000000-0005-0000-0000-0000D2000000}"/>
    <cellStyle name="Calculation 3 14" xfId="1135" xr:uid="{00000000-0005-0000-0000-0000D3000000}"/>
    <cellStyle name="Calculation 3 15" xfId="1209" xr:uid="{00000000-0005-0000-0000-0000D4000000}"/>
    <cellStyle name="Calculation 3 16" xfId="1287" xr:uid="{00000000-0005-0000-0000-0000D5000000}"/>
    <cellStyle name="Calculation 3 17" xfId="1368" xr:uid="{00000000-0005-0000-0000-0000D6000000}"/>
    <cellStyle name="Calculation 3 18" xfId="1446" xr:uid="{00000000-0005-0000-0000-0000D7000000}"/>
    <cellStyle name="Calculation 3 19" xfId="1527" xr:uid="{00000000-0005-0000-0000-0000D8000000}"/>
    <cellStyle name="Calculation 3 2" xfId="197" xr:uid="{00000000-0005-0000-0000-0000D9000000}"/>
    <cellStyle name="Calculation 3 20" xfId="1604" xr:uid="{00000000-0005-0000-0000-0000DA000000}"/>
    <cellStyle name="Calculation 3 21" xfId="1678" xr:uid="{00000000-0005-0000-0000-0000DB000000}"/>
    <cellStyle name="Calculation 3 22" xfId="1751" xr:uid="{00000000-0005-0000-0000-0000DC000000}"/>
    <cellStyle name="Calculation 3 23" xfId="1875" xr:uid="{00000000-0005-0000-0000-0000DD000000}"/>
    <cellStyle name="Calculation 3 24" xfId="1964" xr:uid="{00000000-0005-0000-0000-0000DE000000}"/>
    <cellStyle name="Calculation 3 25" xfId="2073" xr:uid="{00000000-0005-0000-0000-0000DF000000}"/>
    <cellStyle name="Calculation 3 26" xfId="2169" xr:uid="{00000000-0005-0000-0000-0000E0000000}"/>
    <cellStyle name="Calculation 3 27" xfId="2158" xr:uid="{00000000-0005-0000-0000-0000E1000000}"/>
    <cellStyle name="Calculation 3 28" xfId="2259" xr:uid="{00000000-0005-0000-0000-0000E2000000}"/>
    <cellStyle name="Calculation 3 29" xfId="2424" xr:uid="{00000000-0005-0000-0000-0000E3000000}"/>
    <cellStyle name="Calculation 3 3" xfId="357" xr:uid="{00000000-0005-0000-0000-0000E4000000}"/>
    <cellStyle name="Calculation 3 30" xfId="2504" xr:uid="{00000000-0005-0000-0000-0000E5000000}"/>
    <cellStyle name="Calculation 3 31" xfId="2584" xr:uid="{00000000-0005-0000-0000-0000E6000000}"/>
    <cellStyle name="Calculation 3 32" xfId="2704" xr:uid="{00000000-0005-0000-0000-0000E7000000}"/>
    <cellStyle name="Calculation 3 33" xfId="2713" xr:uid="{00000000-0005-0000-0000-0000E8000000}"/>
    <cellStyle name="Calculation 3 4" xfId="146" xr:uid="{00000000-0005-0000-0000-0000E9000000}"/>
    <cellStyle name="Calculation 3 5" xfId="493" xr:uid="{00000000-0005-0000-0000-0000EA000000}"/>
    <cellStyle name="Calculation 3 6" xfId="445" xr:uid="{00000000-0005-0000-0000-0000EB000000}"/>
    <cellStyle name="Calculation 3 7" xfId="564" xr:uid="{00000000-0005-0000-0000-0000EC000000}"/>
    <cellStyle name="Calculation 3 8" xfId="652" xr:uid="{00000000-0005-0000-0000-0000ED000000}"/>
    <cellStyle name="Calculation 3 9" xfId="733" xr:uid="{00000000-0005-0000-0000-0000EE000000}"/>
    <cellStyle name="Calculation 30" xfId="2277" xr:uid="{00000000-0005-0000-0000-0000EF000000}"/>
    <cellStyle name="Calculation 31" xfId="2362" xr:uid="{00000000-0005-0000-0000-0000F0000000}"/>
    <cellStyle name="Calculation 32" xfId="2291" xr:uid="{00000000-0005-0000-0000-0000F1000000}"/>
    <cellStyle name="Calculation 33" xfId="2687" xr:uid="{00000000-0005-0000-0000-0000F2000000}"/>
    <cellStyle name="Calculation 34" xfId="2656" xr:uid="{00000000-0005-0000-0000-0000F3000000}"/>
    <cellStyle name="Calculation 4" xfId="58" xr:uid="{00000000-0005-0000-0000-0000F4000000}"/>
    <cellStyle name="Calculation 4 10" xfId="804" xr:uid="{00000000-0005-0000-0000-0000F5000000}"/>
    <cellStyle name="Calculation 4 11" xfId="496" xr:uid="{00000000-0005-0000-0000-0000F6000000}"/>
    <cellStyle name="Calculation 4 12" xfId="967" xr:uid="{00000000-0005-0000-0000-0000F7000000}"/>
    <cellStyle name="Calculation 4 13" xfId="911" xr:uid="{00000000-0005-0000-0000-0000F8000000}"/>
    <cellStyle name="Calculation 4 14" xfId="1126" xr:uid="{00000000-0005-0000-0000-0000F9000000}"/>
    <cellStyle name="Calculation 4 15" xfId="584" xr:uid="{00000000-0005-0000-0000-0000FA000000}"/>
    <cellStyle name="Calculation 4 16" xfId="1278" xr:uid="{00000000-0005-0000-0000-0000FB000000}"/>
    <cellStyle name="Calculation 4 17" xfId="1359" xr:uid="{00000000-0005-0000-0000-0000FC000000}"/>
    <cellStyle name="Calculation 4 18" xfId="1437" xr:uid="{00000000-0005-0000-0000-0000FD000000}"/>
    <cellStyle name="Calculation 4 19" xfId="1518" xr:uid="{00000000-0005-0000-0000-0000FE000000}"/>
    <cellStyle name="Calculation 4 2" xfId="188" xr:uid="{00000000-0005-0000-0000-0000FF000000}"/>
    <cellStyle name="Calculation 4 20" xfId="1595" xr:uid="{00000000-0005-0000-0000-000000010000}"/>
    <cellStyle name="Calculation 4 21" xfId="1388" xr:uid="{00000000-0005-0000-0000-000001010000}"/>
    <cellStyle name="Calculation 4 22" xfId="1742" xr:uid="{00000000-0005-0000-0000-000002010000}"/>
    <cellStyle name="Calculation 4 23" xfId="1866" xr:uid="{00000000-0005-0000-0000-000003010000}"/>
    <cellStyle name="Calculation 4 24" xfId="2060" xr:uid="{00000000-0005-0000-0000-000004010000}"/>
    <cellStyle name="Calculation 4 25" xfId="1955" xr:uid="{00000000-0005-0000-0000-000005010000}"/>
    <cellStyle name="Calculation 4 26" xfId="2177" xr:uid="{00000000-0005-0000-0000-000006010000}"/>
    <cellStyle name="Calculation 4 27" xfId="2283" xr:uid="{00000000-0005-0000-0000-000007010000}"/>
    <cellStyle name="Calculation 4 28" xfId="2359" xr:uid="{00000000-0005-0000-0000-000008010000}"/>
    <cellStyle name="Calculation 4 29" xfId="2415" xr:uid="{00000000-0005-0000-0000-000009010000}"/>
    <cellStyle name="Calculation 4 3" xfId="182" xr:uid="{00000000-0005-0000-0000-00000A010000}"/>
    <cellStyle name="Calculation 4 30" xfId="2495" xr:uid="{00000000-0005-0000-0000-00000B010000}"/>
    <cellStyle name="Calculation 4 31" xfId="2575" xr:uid="{00000000-0005-0000-0000-00000C010000}"/>
    <cellStyle name="Calculation 4 32" xfId="2683" xr:uid="{00000000-0005-0000-0000-00000D010000}"/>
    <cellStyle name="Calculation 4 33" xfId="2689" xr:uid="{00000000-0005-0000-0000-00000E010000}"/>
    <cellStyle name="Calculation 4 4" xfId="425" xr:uid="{00000000-0005-0000-0000-00000F010000}"/>
    <cellStyle name="Calculation 4 5" xfId="366" xr:uid="{00000000-0005-0000-0000-000010010000}"/>
    <cellStyle name="Calculation 4 6" xfId="508" xr:uid="{00000000-0005-0000-0000-000011010000}"/>
    <cellStyle name="Calculation 4 7" xfId="556" xr:uid="{00000000-0005-0000-0000-000012010000}"/>
    <cellStyle name="Calculation 4 8" xfId="643" xr:uid="{00000000-0005-0000-0000-000013010000}"/>
    <cellStyle name="Calculation 4 9" xfId="724" xr:uid="{00000000-0005-0000-0000-000014010000}"/>
    <cellStyle name="Calculation 5" xfId="77" xr:uid="{00000000-0005-0000-0000-000015010000}"/>
    <cellStyle name="Calculation 5 10" xfId="822" xr:uid="{00000000-0005-0000-0000-000016010000}"/>
    <cellStyle name="Calculation 5 11" xfId="902" xr:uid="{00000000-0005-0000-0000-000017010000}"/>
    <cellStyle name="Calculation 5 12" xfId="986" xr:uid="{00000000-0005-0000-0000-000018010000}"/>
    <cellStyle name="Calculation 5 13" xfId="1064" xr:uid="{00000000-0005-0000-0000-000019010000}"/>
    <cellStyle name="Calculation 5 14" xfId="1143" xr:uid="{00000000-0005-0000-0000-00001A010000}"/>
    <cellStyle name="Calculation 5 15" xfId="1218" xr:uid="{00000000-0005-0000-0000-00001B010000}"/>
    <cellStyle name="Calculation 5 16" xfId="1297" xr:uid="{00000000-0005-0000-0000-00001C010000}"/>
    <cellStyle name="Calculation 5 17" xfId="1378" xr:uid="{00000000-0005-0000-0000-00001D010000}"/>
    <cellStyle name="Calculation 5 18" xfId="1456" xr:uid="{00000000-0005-0000-0000-00001E010000}"/>
    <cellStyle name="Calculation 5 19" xfId="1535" xr:uid="{00000000-0005-0000-0000-00001F010000}"/>
    <cellStyle name="Calculation 5 2" xfId="207" xr:uid="{00000000-0005-0000-0000-000020010000}"/>
    <cellStyle name="Calculation 5 20" xfId="1613" xr:uid="{00000000-0005-0000-0000-000021010000}"/>
    <cellStyle name="Calculation 5 21" xfId="1686" xr:uid="{00000000-0005-0000-0000-000022010000}"/>
    <cellStyle name="Calculation 5 22" xfId="1759" xr:uid="{00000000-0005-0000-0000-000023010000}"/>
    <cellStyle name="Calculation 5 23" xfId="1885" xr:uid="{00000000-0005-0000-0000-000024010000}"/>
    <cellStyle name="Calculation 5 24" xfId="1820" xr:uid="{00000000-0005-0000-0000-000025010000}"/>
    <cellStyle name="Calculation 5 25" xfId="2083" xr:uid="{00000000-0005-0000-0000-000026010000}"/>
    <cellStyle name="Calculation 5 26" xfId="1823" xr:uid="{00000000-0005-0000-0000-000027010000}"/>
    <cellStyle name="Calculation 5 27" xfId="2293" xr:uid="{00000000-0005-0000-0000-000028010000}"/>
    <cellStyle name="Calculation 5 28" xfId="2372" xr:uid="{00000000-0005-0000-0000-000029010000}"/>
    <cellStyle name="Calculation 5 29" xfId="2433" xr:uid="{00000000-0005-0000-0000-00002A010000}"/>
    <cellStyle name="Calculation 5 3" xfId="149" xr:uid="{00000000-0005-0000-0000-00002B010000}"/>
    <cellStyle name="Calculation 5 30" xfId="2513" xr:uid="{00000000-0005-0000-0000-00002C010000}"/>
    <cellStyle name="Calculation 5 31" xfId="2594" xr:uid="{00000000-0005-0000-0000-00002D010000}"/>
    <cellStyle name="Calculation 5 32" xfId="2243" xr:uid="{00000000-0005-0000-0000-00002E010000}"/>
    <cellStyle name="Calculation 5 33" xfId="2721" xr:uid="{00000000-0005-0000-0000-00002F010000}"/>
    <cellStyle name="Calculation 5 4" xfId="386" xr:uid="{00000000-0005-0000-0000-000030010000}"/>
    <cellStyle name="Calculation 5 5" xfId="294" xr:uid="{00000000-0005-0000-0000-000031010000}"/>
    <cellStyle name="Calculation 5 6" xfId="512" xr:uid="{00000000-0005-0000-0000-000032010000}"/>
    <cellStyle name="Calculation 5 7" xfId="487" xr:uid="{00000000-0005-0000-0000-000033010000}"/>
    <cellStyle name="Calculation 5 8" xfId="662" xr:uid="{00000000-0005-0000-0000-000034010000}"/>
    <cellStyle name="Calculation 5 9" xfId="742" xr:uid="{00000000-0005-0000-0000-000035010000}"/>
    <cellStyle name="Calculation 6" xfId="75" xr:uid="{00000000-0005-0000-0000-000036010000}"/>
    <cellStyle name="Calculation 6 10" xfId="820" xr:uid="{00000000-0005-0000-0000-000037010000}"/>
    <cellStyle name="Calculation 6 11" xfId="900" xr:uid="{00000000-0005-0000-0000-000038010000}"/>
    <cellStyle name="Calculation 6 12" xfId="984" xr:uid="{00000000-0005-0000-0000-000039010000}"/>
    <cellStyle name="Calculation 6 13" xfId="1062" xr:uid="{00000000-0005-0000-0000-00003A010000}"/>
    <cellStyle name="Calculation 6 14" xfId="1141" xr:uid="{00000000-0005-0000-0000-00003B010000}"/>
    <cellStyle name="Calculation 6 15" xfId="1216" xr:uid="{00000000-0005-0000-0000-00003C010000}"/>
    <cellStyle name="Calculation 6 16" xfId="1295" xr:uid="{00000000-0005-0000-0000-00003D010000}"/>
    <cellStyle name="Calculation 6 17" xfId="1376" xr:uid="{00000000-0005-0000-0000-00003E010000}"/>
    <cellStyle name="Calculation 6 18" xfId="1454" xr:uid="{00000000-0005-0000-0000-00003F010000}"/>
    <cellStyle name="Calculation 6 19" xfId="1533" xr:uid="{00000000-0005-0000-0000-000040010000}"/>
    <cellStyle name="Calculation 6 2" xfId="205" xr:uid="{00000000-0005-0000-0000-000041010000}"/>
    <cellStyle name="Calculation 6 20" xfId="1611" xr:uid="{00000000-0005-0000-0000-000042010000}"/>
    <cellStyle name="Calculation 6 21" xfId="1684" xr:uid="{00000000-0005-0000-0000-000043010000}"/>
    <cellStyle name="Calculation 6 22" xfId="1757" xr:uid="{00000000-0005-0000-0000-000044010000}"/>
    <cellStyle name="Calculation 6 23" xfId="1883" xr:uid="{00000000-0005-0000-0000-000045010000}"/>
    <cellStyle name="Calculation 6 24" xfId="1988" xr:uid="{00000000-0005-0000-0000-000046010000}"/>
    <cellStyle name="Calculation 6 25" xfId="2081" xr:uid="{00000000-0005-0000-0000-000047010000}"/>
    <cellStyle name="Calculation 6 26" xfId="2184" xr:uid="{00000000-0005-0000-0000-000048010000}"/>
    <cellStyle name="Calculation 6 27" xfId="1992" xr:uid="{00000000-0005-0000-0000-000049010000}"/>
    <cellStyle name="Calculation 6 28" xfId="2353" xr:uid="{00000000-0005-0000-0000-00004A010000}"/>
    <cellStyle name="Calculation 6 29" xfId="2431" xr:uid="{00000000-0005-0000-0000-00004B010000}"/>
    <cellStyle name="Calculation 6 3" xfId="347" xr:uid="{00000000-0005-0000-0000-00004C010000}"/>
    <cellStyle name="Calculation 6 30" xfId="2511" xr:uid="{00000000-0005-0000-0000-00004D010000}"/>
    <cellStyle name="Calculation 6 31" xfId="2592" xr:uid="{00000000-0005-0000-0000-00004E010000}"/>
    <cellStyle name="Calculation 6 32" xfId="2345" xr:uid="{00000000-0005-0000-0000-00004F010000}"/>
    <cellStyle name="Calculation 6 33" xfId="2719" xr:uid="{00000000-0005-0000-0000-000050010000}"/>
    <cellStyle name="Calculation 6 4" xfId="158" xr:uid="{00000000-0005-0000-0000-000051010000}"/>
    <cellStyle name="Calculation 6 5" xfId="275" xr:uid="{00000000-0005-0000-0000-000052010000}"/>
    <cellStyle name="Calculation 6 6" xfId="470" xr:uid="{00000000-0005-0000-0000-000053010000}"/>
    <cellStyle name="Calculation 6 7" xfId="456" xr:uid="{00000000-0005-0000-0000-000054010000}"/>
    <cellStyle name="Calculation 6 8" xfId="660" xr:uid="{00000000-0005-0000-0000-000055010000}"/>
    <cellStyle name="Calculation 6 9" xfId="740" xr:uid="{00000000-0005-0000-0000-000056010000}"/>
    <cellStyle name="Calculation 7" xfId="74" xr:uid="{00000000-0005-0000-0000-000057010000}"/>
    <cellStyle name="Calculation 7 10" xfId="819" xr:uid="{00000000-0005-0000-0000-000058010000}"/>
    <cellStyle name="Calculation 7 11" xfId="899" xr:uid="{00000000-0005-0000-0000-000059010000}"/>
    <cellStyle name="Calculation 7 12" xfId="983" xr:uid="{00000000-0005-0000-0000-00005A010000}"/>
    <cellStyle name="Calculation 7 13" xfId="1061" xr:uid="{00000000-0005-0000-0000-00005B010000}"/>
    <cellStyle name="Calculation 7 14" xfId="1140" xr:uid="{00000000-0005-0000-0000-00005C010000}"/>
    <cellStyle name="Calculation 7 15" xfId="1215" xr:uid="{00000000-0005-0000-0000-00005D010000}"/>
    <cellStyle name="Calculation 7 16" xfId="1294" xr:uid="{00000000-0005-0000-0000-00005E010000}"/>
    <cellStyle name="Calculation 7 17" xfId="1375" xr:uid="{00000000-0005-0000-0000-00005F010000}"/>
    <cellStyle name="Calculation 7 18" xfId="1453" xr:uid="{00000000-0005-0000-0000-000060010000}"/>
    <cellStyle name="Calculation 7 19" xfId="1532" xr:uid="{00000000-0005-0000-0000-000061010000}"/>
    <cellStyle name="Calculation 7 2" xfId="204" xr:uid="{00000000-0005-0000-0000-000062010000}"/>
    <cellStyle name="Calculation 7 20" xfId="1610" xr:uid="{00000000-0005-0000-0000-000063010000}"/>
    <cellStyle name="Calculation 7 21" xfId="1683" xr:uid="{00000000-0005-0000-0000-000064010000}"/>
    <cellStyle name="Calculation 7 22" xfId="1756" xr:uid="{00000000-0005-0000-0000-000065010000}"/>
    <cellStyle name="Calculation 7 23" xfId="1882" xr:uid="{00000000-0005-0000-0000-000066010000}"/>
    <cellStyle name="Calculation 7 24" xfId="2024" xr:uid="{00000000-0005-0000-0000-000067010000}"/>
    <cellStyle name="Calculation 7 25" xfId="2080" xr:uid="{00000000-0005-0000-0000-000068010000}"/>
    <cellStyle name="Calculation 7 26" xfId="1981" xr:uid="{00000000-0005-0000-0000-000069010000}"/>
    <cellStyle name="Calculation 7 27" xfId="2236" xr:uid="{00000000-0005-0000-0000-00006A010000}"/>
    <cellStyle name="Calculation 7 28" xfId="2260" xr:uid="{00000000-0005-0000-0000-00006B010000}"/>
    <cellStyle name="Calculation 7 29" xfId="2430" xr:uid="{00000000-0005-0000-0000-00006C010000}"/>
    <cellStyle name="Calculation 7 3" xfId="345" xr:uid="{00000000-0005-0000-0000-00006D010000}"/>
    <cellStyle name="Calculation 7 30" xfId="2510" xr:uid="{00000000-0005-0000-0000-00006E010000}"/>
    <cellStyle name="Calculation 7 31" xfId="2591" xr:uid="{00000000-0005-0000-0000-00006F010000}"/>
    <cellStyle name="Calculation 7 32" xfId="2356" xr:uid="{00000000-0005-0000-0000-000070010000}"/>
    <cellStyle name="Calculation 7 33" xfId="2718" xr:uid="{00000000-0005-0000-0000-000071010000}"/>
    <cellStyle name="Calculation 7 4" xfId="378" xr:uid="{00000000-0005-0000-0000-000072010000}"/>
    <cellStyle name="Calculation 7 5" xfId="352" xr:uid="{00000000-0005-0000-0000-000073010000}"/>
    <cellStyle name="Calculation 7 6" xfId="465" xr:uid="{00000000-0005-0000-0000-000074010000}"/>
    <cellStyle name="Calculation 7 7" xfId="521" xr:uid="{00000000-0005-0000-0000-000075010000}"/>
    <cellStyle name="Calculation 7 8" xfId="659" xr:uid="{00000000-0005-0000-0000-000076010000}"/>
    <cellStyle name="Calculation 7 9" xfId="739" xr:uid="{00000000-0005-0000-0000-000077010000}"/>
    <cellStyle name="Calculation 8" xfId="96" xr:uid="{00000000-0005-0000-0000-000078010000}"/>
    <cellStyle name="Calculation 8 10" xfId="841" xr:uid="{00000000-0005-0000-0000-000079010000}"/>
    <cellStyle name="Calculation 8 11" xfId="921" xr:uid="{00000000-0005-0000-0000-00007A010000}"/>
    <cellStyle name="Calculation 8 12" xfId="1005" xr:uid="{00000000-0005-0000-0000-00007B010000}"/>
    <cellStyle name="Calculation 8 13" xfId="1083" xr:uid="{00000000-0005-0000-0000-00007C010000}"/>
    <cellStyle name="Calculation 8 14" xfId="1162" xr:uid="{00000000-0005-0000-0000-00007D010000}"/>
    <cellStyle name="Calculation 8 15" xfId="1237" xr:uid="{00000000-0005-0000-0000-00007E010000}"/>
    <cellStyle name="Calculation 8 16" xfId="1315" xr:uid="{00000000-0005-0000-0000-00007F010000}"/>
    <cellStyle name="Calculation 8 17" xfId="1396" xr:uid="{00000000-0005-0000-0000-000080010000}"/>
    <cellStyle name="Calculation 8 18" xfId="1474" xr:uid="{00000000-0005-0000-0000-000081010000}"/>
    <cellStyle name="Calculation 8 19" xfId="1553" xr:uid="{00000000-0005-0000-0000-000082010000}"/>
    <cellStyle name="Calculation 8 2" xfId="226" xr:uid="{00000000-0005-0000-0000-000083010000}"/>
    <cellStyle name="Calculation 8 20" xfId="1631" xr:uid="{00000000-0005-0000-0000-000084010000}"/>
    <cellStyle name="Calculation 8 21" xfId="1703" xr:uid="{00000000-0005-0000-0000-000085010000}"/>
    <cellStyle name="Calculation 8 22" xfId="1776" xr:uid="{00000000-0005-0000-0000-000086010000}"/>
    <cellStyle name="Calculation 8 23" xfId="1904" xr:uid="{00000000-0005-0000-0000-000087010000}"/>
    <cellStyle name="Calculation 8 24" xfId="1822" xr:uid="{00000000-0005-0000-0000-000088010000}"/>
    <cellStyle name="Calculation 8 25" xfId="2102" xr:uid="{00000000-0005-0000-0000-000089010000}"/>
    <cellStyle name="Calculation 8 26" xfId="2005" xr:uid="{00000000-0005-0000-0000-00008A010000}"/>
    <cellStyle name="Calculation 8 27" xfId="2176" xr:uid="{00000000-0005-0000-0000-00008B010000}"/>
    <cellStyle name="Calculation 8 28" xfId="2308" xr:uid="{00000000-0005-0000-0000-00008C010000}"/>
    <cellStyle name="Calculation 8 29" xfId="2452" xr:uid="{00000000-0005-0000-0000-00008D010000}"/>
    <cellStyle name="Calculation 8 3" xfId="280" xr:uid="{00000000-0005-0000-0000-00008E010000}"/>
    <cellStyle name="Calculation 8 30" xfId="2532" xr:uid="{00000000-0005-0000-0000-00008F010000}"/>
    <cellStyle name="Calculation 8 31" xfId="2613" xr:uid="{00000000-0005-0000-0000-000090010000}"/>
    <cellStyle name="Calculation 8 32" xfId="2466" xr:uid="{00000000-0005-0000-0000-000091010000}"/>
    <cellStyle name="Calculation 8 33" xfId="2738" xr:uid="{00000000-0005-0000-0000-000092010000}"/>
    <cellStyle name="Calculation 8 4" xfId="376" xr:uid="{00000000-0005-0000-0000-000093010000}"/>
    <cellStyle name="Calculation 8 5" xfId="369" xr:uid="{00000000-0005-0000-0000-000094010000}"/>
    <cellStyle name="Calculation 8 6" xfId="464" xr:uid="{00000000-0005-0000-0000-000095010000}"/>
    <cellStyle name="Calculation 8 7" xfId="601" xr:uid="{00000000-0005-0000-0000-000096010000}"/>
    <cellStyle name="Calculation 8 8" xfId="681" xr:uid="{00000000-0005-0000-0000-000097010000}"/>
    <cellStyle name="Calculation 8 9" xfId="760" xr:uid="{00000000-0005-0000-0000-000098010000}"/>
    <cellStyle name="Calculation 9" xfId="94" xr:uid="{00000000-0005-0000-0000-000099010000}"/>
    <cellStyle name="Calculation 9 10" xfId="839" xr:uid="{00000000-0005-0000-0000-00009A010000}"/>
    <cellStyle name="Calculation 9 11" xfId="919" xr:uid="{00000000-0005-0000-0000-00009B010000}"/>
    <cellStyle name="Calculation 9 12" xfId="1003" xr:uid="{00000000-0005-0000-0000-00009C010000}"/>
    <cellStyle name="Calculation 9 13" xfId="1081" xr:uid="{00000000-0005-0000-0000-00009D010000}"/>
    <cellStyle name="Calculation 9 14" xfId="1160" xr:uid="{00000000-0005-0000-0000-00009E010000}"/>
    <cellStyle name="Calculation 9 15" xfId="1235" xr:uid="{00000000-0005-0000-0000-00009F010000}"/>
    <cellStyle name="Calculation 9 16" xfId="1313" xr:uid="{00000000-0005-0000-0000-0000A0010000}"/>
    <cellStyle name="Calculation 9 17" xfId="1394" xr:uid="{00000000-0005-0000-0000-0000A1010000}"/>
    <cellStyle name="Calculation 9 18" xfId="1472" xr:uid="{00000000-0005-0000-0000-0000A2010000}"/>
    <cellStyle name="Calculation 9 19" xfId="1551" xr:uid="{00000000-0005-0000-0000-0000A3010000}"/>
    <cellStyle name="Calculation 9 2" xfId="224" xr:uid="{00000000-0005-0000-0000-0000A4010000}"/>
    <cellStyle name="Calculation 9 20" xfId="1629" xr:uid="{00000000-0005-0000-0000-0000A5010000}"/>
    <cellStyle name="Calculation 9 21" xfId="1701" xr:uid="{00000000-0005-0000-0000-0000A6010000}"/>
    <cellStyle name="Calculation 9 22" xfId="1774" xr:uid="{00000000-0005-0000-0000-0000A7010000}"/>
    <cellStyle name="Calculation 9 23" xfId="1902" xr:uid="{00000000-0005-0000-0000-0000A8010000}"/>
    <cellStyle name="Calculation 9 24" xfId="1974" xr:uid="{00000000-0005-0000-0000-0000A9010000}"/>
    <cellStyle name="Calculation 9 25" xfId="2100" xr:uid="{00000000-0005-0000-0000-0000AA010000}"/>
    <cellStyle name="Calculation 9 26" xfId="2191" xr:uid="{00000000-0005-0000-0000-0000AB010000}"/>
    <cellStyle name="Calculation 9 27" xfId="2240" xr:uid="{00000000-0005-0000-0000-0000AC010000}"/>
    <cellStyle name="Calculation 9 28" xfId="2153" xr:uid="{00000000-0005-0000-0000-0000AD010000}"/>
    <cellStyle name="Calculation 9 29" xfId="2450" xr:uid="{00000000-0005-0000-0000-0000AE010000}"/>
    <cellStyle name="Calculation 9 3" xfId="157" xr:uid="{00000000-0005-0000-0000-0000AF010000}"/>
    <cellStyle name="Calculation 9 30" xfId="2530" xr:uid="{00000000-0005-0000-0000-0000B0010000}"/>
    <cellStyle name="Calculation 9 31" xfId="2611" xr:uid="{00000000-0005-0000-0000-0000B1010000}"/>
    <cellStyle name="Calculation 9 32" xfId="2247" xr:uid="{00000000-0005-0000-0000-0000B2010000}"/>
    <cellStyle name="Calculation 9 33" xfId="2736" xr:uid="{00000000-0005-0000-0000-0000B3010000}"/>
    <cellStyle name="Calculation 9 4" xfId="360" xr:uid="{00000000-0005-0000-0000-0000B4010000}"/>
    <cellStyle name="Calculation 9 5" xfId="408" xr:uid="{00000000-0005-0000-0000-0000B5010000}"/>
    <cellStyle name="Calculation 9 6" xfId="546" xr:uid="{00000000-0005-0000-0000-0000B6010000}"/>
    <cellStyle name="Calculation 9 7" xfId="599" xr:uid="{00000000-0005-0000-0000-0000B7010000}"/>
    <cellStyle name="Calculation 9 8" xfId="679" xr:uid="{00000000-0005-0000-0000-0000B8010000}"/>
    <cellStyle name="Calculation 9 9" xfId="758" xr:uid="{00000000-0005-0000-0000-0000B9010000}"/>
    <cellStyle name="Check Cell 2" xfId="30" xr:uid="{00000000-0005-0000-0000-0000BA010000}"/>
    <cellStyle name="Comma 2" xfId="48" xr:uid="{00000000-0005-0000-0000-0000BB010000}"/>
    <cellStyle name="Excel Built-in Normal" xfId="49" xr:uid="{00000000-0005-0000-0000-0000BC010000}"/>
    <cellStyle name="Explanatory Text 2" xfId="31" xr:uid="{00000000-0005-0000-0000-0000BD010000}"/>
    <cellStyle name="Good 2" xfId="32" xr:uid="{00000000-0005-0000-0000-0000BE010000}"/>
    <cellStyle name="Heading 1 2" xfId="33" xr:uid="{00000000-0005-0000-0000-0000BF010000}"/>
    <cellStyle name="Heading 2 2" xfId="34" xr:uid="{00000000-0005-0000-0000-0000C0010000}"/>
    <cellStyle name="Heading 3 2" xfId="35" xr:uid="{00000000-0005-0000-0000-0000C1010000}"/>
    <cellStyle name="Heading 4 2" xfId="36" xr:uid="{00000000-0005-0000-0000-0000C2010000}"/>
    <cellStyle name="Hyperlink 2" xfId="37" xr:uid="{00000000-0005-0000-0000-0000C3010000}"/>
    <cellStyle name="Input 10" xfId="95" xr:uid="{00000000-0005-0000-0000-0000C4010000}"/>
    <cellStyle name="Input 10 10" xfId="840" xr:uid="{00000000-0005-0000-0000-0000C5010000}"/>
    <cellStyle name="Input 10 11" xfId="920" xr:uid="{00000000-0005-0000-0000-0000C6010000}"/>
    <cellStyle name="Input 10 12" xfId="1004" xr:uid="{00000000-0005-0000-0000-0000C7010000}"/>
    <cellStyle name="Input 10 13" xfId="1082" xr:uid="{00000000-0005-0000-0000-0000C8010000}"/>
    <cellStyle name="Input 10 14" xfId="1161" xr:uid="{00000000-0005-0000-0000-0000C9010000}"/>
    <cellStyle name="Input 10 15" xfId="1236" xr:uid="{00000000-0005-0000-0000-0000CA010000}"/>
    <cellStyle name="Input 10 16" xfId="1314" xr:uid="{00000000-0005-0000-0000-0000CB010000}"/>
    <cellStyle name="Input 10 17" xfId="1395" xr:uid="{00000000-0005-0000-0000-0000CC010000}"/>
    <cellStyle name="Input 10 18" xfId="1473" xr:uid="{00000000-0005-0000-0000-0000CD010000}"/>
    <cellStyle name="Input 10 19" xfId="1552" xr:uid="{00000000-0005-0000-0000-0000CE010000}"/>
    <cellStyle name="Input 10 2" xfId="225" xr:uid="{00000000-0005-0000-0000-0000CF010000}"/>
    <cellStyle name="Input 10 20" xfId="1630" xr:uid="{00000000-0005-0000-0000-0000D0010000}"/>
    <cellStyle name="Input 10 21" xfId="1702" xr:uid="{00000000-0005-0000-0000-0000D1010000}"/>
    <cellStyle name="Input 10 22" xfId="1775" xr:uid="{00000000-0005-0000-0000-0000D2010000}"/>
    <cellStyle name="Input 10 23" xfId="1903" xr:uid="{00000000-0005-0000-0000-0000D3010000}"/>
    <cellStyle name="Input 10 24" xfId="2021" xr:uid="{00000000-0005-0000-0000-0000D4010000}"/>
    <cellStyle name="Input 10 25" xfId="2101" xr:uid="{00000000-0005-0000-0000-0000D5010000}"/>
    <cellStyle name="Input 10 26" xfId="1980" xr:uid="{00000000-0005-0000-0000-0000D6010000}"/>
    <cellStyle name="Input 10 27" xfId="2242" xr:uid="{00000000-0005-0000-0000-0000D7010000}"/>
    <cellStyle name="Input 10 28" xfId="2235" xr:uid="{00000000-0005-0000-0000-0000D8010000}"/>
    <cellStyle name="Input 10 29" xfId="2451" xr:uid="{00000000-0005-0000-0000-0000D9010000}"/>
    <cellStyle name="Input 10 3" xfId="178" xr:uid="{00000000-0005-0000-0000-0000DA010000}"/>
    <cellStyle name="Input 10 30" xfId="2531" xr:uid="{00000000-0005-0000-0000-0000DB010000}"/>
    <cellStyle name="Input 10 31" xfId="2612" xr:uid="{00000000-0005-0000-0000-0000DC010000}"/>
    <cellStyle name="Input 10 32" xfId="2381" xr:uid="{00000000-0005-0000-0000-0000DD010000}"/>
    <cellStyle name="Input 10 33" xfId="2737" xr:uid="{00000000-0005-0000-0000-0000DE010000}"/>
    <cellStyle name="Input 10 4" xfId="167" xr:uid="{00000000-0005-0000-0000-0000DF010000}"/>
    <cellStyle name="Input 10 5" xfId="331" xr:uid="{00000000-0005-0000-0000-0000E0010000}"/>
    <cellStyle name="Input 10 6" xfId="482" xr:uid="{00000000-0005-0000-0000-0000E1010000}"/>
    <cellStyle name="Input 10 7" xfId="600" xr:uid="{00000000-0005-0000-0000-0000E2010000}"/>
    <cellStyle name="Input 10 8" xfId="680" xr:uid="{00000000-0005-0000-0000-0000E3010000}"/>
    <cellStyle name="Input 10 9" xfId="759" xr:uid="{00000000-0005-0000-0000-0000E4010000}"/>
    <cellStyle name="Input 11" xfId="117" xr:uid="{00000000-0005-0000-0000-0000E5010000}"/>
    <cellStyle name="Input 11 10" xfId="862" xr:uid="{00000000-0005-0000-0000-0000E6010000}"/>
    <cellStyle name="Input 11 11" xfId="942" xr:uid="{00000000-0005-0000-0000-0000E7010000}"/>
    <cellStyle name="Input 11 12" xfId="1025" xr:uid="{00000000-0005-0000-0000-0000E8010000}"/>
    <cellStyle name="Input 11 13" xfId="1104" xr:uid="{00000000-0005-0000-0000-0000E9010000}"/>
    <cellStyle name="Input 11 14" xfId="1181" xr:uid="{00000000-0005-0000-0000-0000EA010000}"/>
    <cellStyle name="Input 11 15" xfId="1257" xr:uid="{00000000-0005-0000-0000-0000EB010000}"/>
    <cellStyle name="Input 11 16" xfId="1335" xr:uid="{00000000-0005-0000-0000-0000EC010000}"/>
    <cellStyle name="Input 11 17" xfId="1416" xr:uid="{00000000-0005-0000-0000-0000ED010000}"/>
    <cellStyle name="Input 11 18" xfId="1494" xr:uid="{00000000-0005-0000-0000-0000EE010000}"/>
    <cellStyle name="Input 11 19" xfId="1573" xr:uid="{00000000-0005-0000-0000-0000EF010000}"/>
    <cellStyle name="Input 11 2" xfId="247" xr:uid="{00000000-0005-0000-0000-0000F0010000}"/>
    <cellStyle name="Input 11 20" xfId="1650" xr:uid="{00000000-0005-0000-0000-0000F1010000}"/>
    <cellStyle name="Input 11 21" xfId="1722" xr:uid="{00000000-0005-0000-0000-0000F2010000}"/>
    <cellStyle name="Input 11 22" xfId="1795" xr:uid="{00000000-0005-0000-0000-0000F3010000}"/>
    <cellStyle name="Input 11 23" xfId="1925" xr:uid="{00000000-0005-0000-0000-0000F4010000}"/>
    <cellStyle name="Input 11 24" xfId="1877" xr:uid="{00000000-0005-0000-0000-0000F5010000}"/>
    <cellStyle name="Input 11 25" xfId="2121" xr:uid="{00000000-0005-0000-0000-0000F6010000}"/>
    <cellStyle name="Input 11 26" xfId="2188" xr:uid="{00000000-0005-0000-0000-0000F7010000}"/>
    <cellStyle name="Input 11 27" xfId="2148" xr:uid="{00000000-0005-0000-0000-0000F8010000}"/>
    <cellStyle name="Input 11 28" xfId="2392" xr:uid="{00000000-0005-0000-0000-0000F9010000}"/>
    <cellStyle name="Input 11 29" xfId="2473" xr:uid="{00000000-0005-0000-0000-0000FA010000}"/>
    <cellStyle name="Input 11 3" xfId="272" xr:uid="{00000000-0005-0000-0000-0000FB010000}"/>
    <cellStyle name="Input 11 30" xfId="2551" xr:uid="{00000000-0005-0000-0000-0000FC010000}"/>
    <cellStyle name="Input 11 31" xfId="2634" xr:uid="{00000000-0005-0000-0000-0000FD010000}"/>
    <cellStyle name="Input 11 32" xfId="2323" xr:uid="{00000000-0005-0000-0000-0000FE010000}"/>
    <cellStyle name="Input 11 33" xfId="2757" xr:uid="{00000000-0005-0000-0000-0000FF010000}"/>
    <cellStyle name="Input 11 4" xfId="405" xr:uid="{00000000-0005-0000-0000-000000020000}"/>
    <cellStyle name="Input 11 5" xfId="151" xr:uid="{00000000-0005-0000-0000-000001020000}"/>
    <cellStyle name="Input 11 6" xfId="510" xr:uid="{00000000-0005-0000-0000-000002020000}"/>
    <cellStyle name="Input 11 7" xfId="622" xr:uid="{00000000-0005-0000-0000-000003020000}"/>
    <cellStyle name="Input 11 8" xfId="702" xr:uid="{00000000-0005-0000-0000-000004020000}"/>
    <cellStyle name="Input 11 9" xfId="781" xr:uid="{00000000-0005-0000-0000-000005020000}"/>
    <cellStyle name="Input 12" xfId="129" xr:uid="{00000000-0005-0000-0000-000006020000}"/>
    <cellStyle name="Input 12 10" xfId="874" xr:uid="{00000000-0005-0000-0000-000007020000}"/>
    <cellStyle name="Input 12 11" xfId="953" xr:uid="{00000000-0005-0000-0000-000008020000}"/>
    <cellStyle name="Input 12 12" xfId="1036" xr:uid="{00000000-0005-0000-0000-000009020000}"/>
    <cellStyle name="Input 12 13" xfId="1115" xr:uid="{00000000-0005-0000-0000-00000A020000}"/>
    <cellStyle name="Input 12 14" xfId="1192" xr:uid="{00000000-0005-0000-0000-00000B020000}"/>
    <cellStyle name="Input 12 15" xfId="1268" xr:uid="{00000000-0005-0000-0000-00000C020000}"/>
    <cellStyle name="Input 12 16" xfId="1346" xr:uid="{00000000-0005-0000-0000-00000D020000}"/>
    <cellStyle name="Input 12 17" xfId="1427" xr:uid="{00000000-0005-0000-0000-00000E020000}"/>
    <cellStyle name="Input 12 18" xfId="1505" xr:uid="{00000000-0005-0000-0000-00000F020000}"/>
    <cellStyle name="Input 12 19" xfId="1584" xr:uid="{00000000-0005-0000-0000-000010020000}"/>
    <cellStyle name="Input 12 2" xfId="259" xr:uid="{00000000-0005-0000-0000-000011020000}"/>
    <cellStyle name="Input 12 20" xfId="1662" xr:uid="{00000000-0005-0000-0000-000012020000}"/>
    <cellStyle name="Input 12 21" xfId="1732" xr:uid="{00000000-0005-0000-0000-000013020000}"/>
    <cellStyle name="Input 12 22" xfId="1805" xr:uid="{00000000-0005-0000-0000-000014020000}"/>
    <cellStyle name="Input 12 23" xfId="1937" xr:uid="{00000000-0005-0000-0000-000015020000}"/>
    <cellStyle name="Input 12 24" xfId="1842" xr:uid="{00000000-0005-0000-0000-000016020000}"/>
    <cellStyle name="Input 12 25" xfId="2133" xr:uid="{00000000-0005-0000-0000-000017020000}"/>
    <cellStyle name="Input 12 26" xfId="2162" xr:uid="{00000000-0005-0000-0000-000018020000}"/>
    <cellStyle name="Input 12 27" xfId="2299" xr:uid="{00000000-0005-0000-0000-000019020000}"/>
    <cellStyle name="Input 12 28" xfId="2404" xr:uid="{00000000-0005-0000-0000-00001A020000}"/>
    <cellStyle name="Input 12 29" xfId="2485" xr:uid="{00000000-0005-0000-0000-00001B020000}"/>
    <cellStyle name="Input 12 3" xfId="332" xr:uid="{00000000-0005-0000-0000-00001C020000}"/>
    <cellStyle name="Input 12 30" xfId="2562" xr:uid="{00000000-0005-0000-0000-00001D020000}"/>
    <cellStyle name="Input 12 31" xfId="2646" xr:uid="{00000000-0005-0000-0000-00001E020000}"/>
    <cellStyle name="Input 12 32" xfId="2629" xr:uid="{00000000-0005-0000-0000-00001F020000}"/>
    <cellStyle name="Input 12 33" xfId="2767" xr:uid="{00000000-0005-0000-0000-000020020000}"/>
    <cellStyle name="Input 12 4" xfId="333" xr:uid="{00000000-0005-0000-0000-000021020000}"/>
    <cellStyle name="Input 12 5" xfId="373" xr:uid="{00000000-0005-0000-0000-000022020000}"/>
    <cellStyle name="Input 12 6" xfId="537" xr:uid="{00000000-0005-0000-0000-000023020000}"/>
    <cellStyle name="Input 12 7" xfId="633" xr:uid="{00000000-0005-0000-0000-000024020000}"/>
    <cellStyle name="Input 12 8" xfId="714" xr:uid="{00000000-0005-0000-0000-000025020000}"/>
    <cellStyle name="Input 12 9" xfId="793" xr:uid="{00000000-0005-0000-0000-000026020000}"/>
    <cellStyle name="Input 13" xfId="134" xr:uid="{00000000-0005-0000-0000-000027020000}"/>
    <cellStyle name="Input 13 10" xfId="879" xr:uid="{00000000-0005-0000-0000-000028020000}"/>
    <cellStyle name="Input 13 11" xfId="958" xr:uid="{00000000-0005-0000-0000-000029020000}"/>
    <cellStyle name="Input 13 12" xfId="1041" xr:uid="{00000000-0005-0000-0000-00002A020000}"/>
    <cellStyle name="Input 13 13" xfId="1120" xr:uid="{00000000-0005-0000-0000-00002B020000}"/>
    <cellStyle name="Input 13 14" xfId="1197" xr:uid="{00000000-0005-0000-0000-00002C020000}"/>
    <cellStyle name="Input 13 15" xfId="1273" xr:uid="{00000000-0005-0000-0000-00002D020000}"/>
    <cellStyle name="Input 13 16" xfId="1351" xr:uid="{00000000-0005-0000-0000-00002E020000}"/>
    <cellStyle name="Input 13 17" xfId="1432" xr:uid="{00000000-0005-0000-0000-00002F020000}"/>
    <cellStyle name="Input 13 18" xfId="1510" xr:uid="{00000000-0005-0000-0000-000030020000}"/>
    <cellStyle name="Input 13 19" xfId="1589" xr:uid="{00000000-0005-0000-0000-000031020000}"/>
    <cellStyle name="Input 13 2" xfId="264" xr:uid="{00000000-0005-0000-0000-000032020000}"/>
    <cellStyle name="Input 13 20" xfId="1667" xr:uid="{00000000-0005-0000-0000-000033020000}"/>
    <cellStyle name="Input 13 21" xfId="1737" xr:uid="{00000000-0005-0000-0000-000034020000}"/>
    <cellStyle name="Input 13 22" xfId="1810" xr:uid="{00000000-0005-0000-0000-000035020000}"/>
    <cellStyle name="Input 13 23" xfId="1942" xr:uid="{00000000-0005-0000-0000-000036020000}"/>
    <cellStyle name="Input 13 24" xfId="2064" xr:uid="{00000000-0005-0000-0000-000037020000}"/>
    <cellStyle name="Input 13 25" xfId="2138" xr:uid="{00000000-0005-0000-0000-000038020000}"/>
    <cellStyle name="Input 13 26" xfId="2223" xr:uid="{00000000-0005-0000-0000-000039020000}"/>
    <cellStyle name="Input 13 27" xfId="2304" xr:uid="{00000000-0005-0000-0000-00003A020000}"/>
    <cellStyle name="Input 13 28" xfId="2409" xr:uid="{00000000-0005-0000-0000-00003B020000}"/>
    <cellStyle name="Input 13 29" xfId="2490" xr:uid="{00000000-0005-0000-0000-00003C020000}"/>
    <cellStyle name="Input 13 3" xfId="166" xr:uid="{00000000-0005-0000-0000-00003D020000}"/>
    <cellStyle name="Input 13 30" xfId="2567" xr:uid="{00000000-0005-0000-0000-00003E020000}"/>
    <cellStyle name="Input 13 31" xfId="2651" xr:uid="{00000000-0005-0000-0000-00003F020000}"/>
    <cellStyle name="Input 13 32" xfId="2627" xr:uid="{00000000-0005-0000-0000-000040020000}"/>
    <cellStyle name="Input 13 33" xfId="2772" xr:uid="{00000000-0005-0000-0000-000041020000}"/>
    <cellStyle name="Input 13 4" xfId="413" xr:uid="{00000000-0005-0000-0000-000042020000}"/>
    <cellStyle name="Input 13 5" xfId="140" xr:uid="{00000000-0005-0000-0000-000043020000}"/>
    <cellStyle name="Input 13 6" xfId="589" xr:uid="{00000000-0005-0000-0000-000044020000}"/>
    <cellStyle name="Input 13 7" xfId="638" xr:uid="{00000000-0005-0000-0000-000045020000}"/>
    <cellStyle name="Input 13 8" xfId="719" xr:uid="{00000000-0005-0000-0000-000046020000}"/>
    <cellStyle name="Input 13 9" xfId="798" xr:uid="{00000000-0005-0000-0000-000047020000}"/>
    <cellStyle name="Input 14" xfId="38" xr:uid="{00000000-0005-0000-0000-000048020000}"/>
    <cellStyle name="Input 15" xfId="170" xr:uid="{00000000-0005-0000-0000-000049020000}"/>
    <cellStyle name="Input 16" xfId="302" xr:uid="{00000000-0005-0000-0000-00004A020000}"/>
    <cellStyle name="Input 17" xfId="540" xr:uid="{00000000-0005-0000-0000-00004B020000}"/>
    <cellStyle name="Input 18" xfId="536" xr:uid="{00000000-0005-0000-0000-00004C020000}"/>
    <cellStyle name="Input 19" xfId="533" xr:uid="{00000000-0005-0000-0000-00004D020000}"/>
    <cellStyle name="Input 2" xfId="56" xr:uid="{00000000-0005-0000-0000-00004E020000}"/>
    <cellStyle name="Input 2 10" xfId="707" xr:uid="{00000000-0005-0000-0000-00004F020000}"/>
    <cellStyle name="Input 2 11" xfId="799" xr:uid="{00000000-0005-0000-0000-000050020000}"/>
    <cellStyle name="Input 2 12" xfId="965" xr:uid="{00000000-0005-0000-0000-000051020000}"/>
    <cellStyle name="Input 2 13" xfId="960" xr:uid="{00000000-0005-0000-0000-000052020000}"/>
    <cellStyle name="Input 2 14" xfId="857" xr:uid="{00000000-0005-0000-0000-000053020000}"/>
    <cellStyle name="Input 2 15" xfId="1121" xr:uid="{00000000-0005-0000-0000-000054020000}"/>
    <cellStyle name="Input 2 16" xfId="833" xr:uid="{00000000-0005-0000-0000-000055020000}"/>
    <cellStyle name="Input 2 17" xfId="1357" xr:uid="{00000000-0005-0000-0000-000056020000}"/>
    <cellStyle name="Input 2 18" xfId="1288" xr:uid="{00000000-0005-0000-0000-000057020000}"/>
    <cellStyle name="Input 2 19" xfId="1516" xr:uid="{00000000-0005-0000-0000-000058020000}"/>
    <cellStyle name="Input 2 2" xfId="186" xr:uid="{00000000-0005-0000-0000-000059020000}"/>
    <cellStyle name="Input 2 20" xfId="1447" xr:uid="{00000000-0005-0000-0000-00005A020000}"/>
    <cellStyle name="Input 2 21" xfId="1590" xr:uid="{00000000-0005-0000-0000-00005B020000}"/>
    <cellStyle name="Input 2 22" xfId="1740" xr:uid="{00000000-0005-0000-0000-00005C020000}"/>
    <cellStyle name="Input 2 23" xfId="1864" xr:uid="{00000000-0005-0000-0000-00005D020000}"/>
    <cellStyle name="Input 2 24" xfId="2008" xr:uid="{00000000-0005-0000-0000-00005E020000}"/>
    <cellStyle name="Input 2 25" xfId="1834" xr:uid="{00000000-0005-0000-0000-00005F020000}"/>
    <cellStyle name="Input 2 26" xfId="2046" xr:uid="{00000000-0005-0000-0000-000060020000}"/>
    <cellStyle name="Input 2 27" xfId="2233" xr:uid="{00000000-0005-0000-0000-000061020000}"/>
    <cellStyle name="Input 2 28" xfId="2310" xr:uid="{00000000-0005-0000-0000-000062020000}"/>
    <cellStyle name="Input 2 29" xfId="2295" xr:uid="{00000000-0005-0000-0000-000063020000}"/>
    <cellStyle name="Input 2 3" xfId="144" xr:uid="{00000000-0005-0000-0000-000064020000}"/>
    <cellStyle name="Input 2 30" xfId="2373" xr:uid="{00000000-0005-0000-0000-000065020000}"/>
    <cellStyle name="Input 2 31" xfId="2573" xr:uid="{00000000-0005-0000-0000-000066020000}"/>
    <cellStyle name="Input 2 32" xfId="2695" xr:uid="{00000000-0005-0000-0000-000067020000}"/>
    <cellStyle name="Input 2 33" xfId="2670" xr:uid="{00000000-0005-0000-0000-000068020000}"/>
    <cellStyle name="Input 2 4" xfId="370" xr:uid="{00000000-0005-0000-0000-000069020000}"/>
    <cellStyle name="Input 2 5" xfId="479" xr:uid="{00000000-0005-0000-0000-00006A020000}"/>
    <cellStyle name="Input 2 6" xfId="583" xr:uid="{00000000-0005-0000-0000-00006B020000}"/>
    <cellStyle name="Input 2 7" xfId="520" xr:uid="{00000000-0005-0000-0000-00006C020000}"/>
    <cellStyle name="Input 2 8" xfId="555" xr:uid="{00000000-0005-0000-0000-00006D020000}"/>
    <cellStyle name="Input 2 9" xfId="559" xr:uid="{00000000-0005-0000-0000-00006E020000}"/>
    <cellStyle name="Input 20" xfId="492" xr:uid="{00000000-0005-0000-0000-00006F020000}"/>
    <cellStyle name="Input 21" xfId="776" xr:uid="{00000000-0005-0000-0000-000070020000}"/>
    <cellStyle name="Input 22" xfId="530" xr:uid="{00000000-0005-0000-0000-000071020000}"/>
    <cellStyle name="Input 23" xfId="580" xr:uid="{00000000-0005-0000-0000-000072020000}"/>
    <cellStyle name="Input 24" xfId="1055" xr:uid="{00000000-0005-0000-0000-000073020000}"/>
    <cellStyle name="Input 25" xfId="673" xr:uid="{00000000-0005-0000-0000-000074020000}"/>
    <cellStyle name="Input 26" xfId="1846" xr:uid="{00000000-0005-0000-0000-000075020000}"/>
    <cellStyle name="Input 27" xfId="1948" xr:uid="{00000000-0005-0000-0000-000076020000}"/>
    <cellStyle name="Input 28" xfId="1991" xr:uid="{00000000-0005-0000-0000-000077020000}"/>
    <cellStyle name="Input 29" xfId="2192" xr:uid="{00000000-0005-0000-0000-000078020000}"/>
    <cellStyle name="Input 3" xfId="59" xr:uid="{00000000-0005-0000-0000-000079020000}"/>
    <cellStyle name="Input 3 10" xfId="805" xr:uid="{00000000-0005-0000-0000-00007A020000}"/>
    <cellStyle name="Input 3 11" xfId="462" xr:uid="{00000000-0005-0000-0000-00007B020000}"/>
    <cellStyle name="Input 3 12" xfId="968" xr:uid="{00000000-0005-0000-0000-00007C020000}"/>
    <cellStyle name="Input 3 13" xfId="935" xr:uid="{00000000-0005-0000-0000-00007D020000}"/>
    <cellStyle name="Input 3 14" xfId="1127" xr:uid="{00000000-0005-0000-0000-00007E020000}"/>
    <cellStyle name="Input 3 15" xfId="594" xr:uid="{00000000-0005-0000-0000-00007F020000}"/>
    <cellStyle name="Input 3 16" xfId="1279" xr:uid="{00000000-0005-0000-0000-000080020000}"/>
    <cellStyle name="Input 3 17" xfId="1360" xr:uid="{00000000-0005-0000-0000-000081020000}"/>
    <cellStyle name="Input 3 18" xfId="1438" xr:uid="{00000000-0005-0000-0000-000082020000}"/>
    <cellStyle name="Input 3 19" xfId="1519" xr:uid="{00000000-0005-0000-0000-000083020000}"/>
    <cellStyle name="Input 3 2" xfId="189" xr:uid="{00000000-0005-0000-0000-000084020000}"/>
    <cellStyle name="Input 3 20" xfId="1596" xr:uid="{00000000-0005-0000-0000-000085020000}"/>
    <cellStyle name="Input 3 21" xfId="1434" xr:uid="{00000000-0005-0000-0000-000086020000}"/>
    <cellStyle name="Input 3 22" xfId="1743" xr:uid="{00000000-0005-0000-0000-000087020000}"/>
    <cellStyle name="Input 3 23" xfId="1867" xr:uid="{00000000-0005-0000-0000-000088020000}"/>
    <cellStyle name="Input 3 24" xfId="2047" xr:uid="{00000000-0005-0000-0000-000089020000}"/>
    <cellStyle name="Input 3 25" xfId="1815" xr:uid="{00000000-0005-0000-0000-00008A020000}"/>
    <cellStyle name="Input 3 26" xfId="2065" xr:uid="{00000000-0005-0000-0000-00008B020000}"/>
    <cellStyle name="Input 3 27" xfId="2271" xr:uid="{00000000-0005-0000-0000-00008C020000}"/>
    <cellStyle name="Input 3 28" xfId="2355" xr:uid="{00000000-0005-0000-0000-00008D020000}"/>
    <cellStyle name="Input 3 29" xfId="2416" xr:uid="{00000000-0005-0000-0000-00008E020000}"/>
    <cellStyle name="Input 3 3" xfId="173" xr:uid="{00000000-0005-0000-0000-00008F020000}"/>
    <cellStyle name="Input 3 30" xfId="2496" xr:uid="{00000000-0005-0000-0000-000090020000}"/>
    <cellStyle name="Input 3 31" xfId="2576" xr:uid="{00000000-0005-0000-0000-000091020000}"/>
    <cellStyle name="Input 3 32" xfId="2248" xr:uid="{00000000-0005-0000-0000-000092020000}"/>
    <cellStyle name="Input 3 33" xfId="2686" xr:uid="{00000000-0005-0000-0000-000093020000}"/>
    <cellStyle name="Input 3 4" xfId="431" xr:uid="{00000000-0005-0000-0000-000094020000}"/>
    <cellStyle name="Input 3 5" xfId="407" xr:uid="{00000000-0005-0000-0000-000095020000}"/>
    <cellStyle name="Input 3 6" xfId="529" xr:uid="{00000000-0005-0000-0000-000096020000}"/>
    <cellStyle name="Input 3 7" xfId="551" xr:uid="{00000000-0005-0000-0000-000097020000}"/>
    <cellStyle name="Input 3 8" xfId="644" xr:uid="{00000000-0005-0000-0000-000098020000}"/>
    <cellStyle name="Input 3 9" xfId="725" xr:uid="{00000000-0005-0000-0000-000099020000}"/>
    <cellStyle name="Input 30" xfId="2318" xr:uid="{00000000-0005-0000-0000-00009A020000}"/>
    <cellStyle name="Input 31" xfId="2369" xr:uid="{00000000-0005-0000-0000-00009B020000}"/>
    <cellStyle name="Input 32" xfId="2343" xr:uid="{00000000-0005-0000-0000-00009C020000}"/>
    <cellStyle name="Input 33" xfId="2524" xr:uid="{00000000-0005-0000-0000-00009D020000}"/>
    <cellStyle name="Input 34" xfId="2692" xr:uid="{00000000-0005-0000-0000-00009E020000}"/>
    <cellStyle name="Input 4" xfId="71" xr:uid="{00000000-0005-0000-0000-00009F020000}"/>
    <cellStyle name="Input 4 10" xfId="816" xr:uid="{00000000-0005-0000-0000-0000A0020000}"/>
    <cellStyle name="Input 4 11" xfId="896" xr:uid="{00000000-0005-0000-0000-0000A1020000}"/>
    <cellStyle name="Input 4 12" xfId="980" xr:uid="{00000000-0005-0000-0000-0000A2020000}"/>
    <cellStyle name="Input 4 13" xfId="1058" xr:uid="{00000000-0005-0000-0000-0000A3020000}"/>
    <cellStyle name="Input 4 14" xfId="1137" xr:uid="{00000000-0005-0000-0000-0000A4020000}"/>
    <cellStyle name="Input 4 15" xfId="1212" xr:uid="{00000000-0005-0000-0000-0000A5020000}"/>
    <cellStyle name="Input 4 16" xfId="1291" xr:uid="{00000000-0005-0000-0000-0000A6020000}"/>
    <cellStyle name="Input 4 17" xfId="1372" xr:uid="{00000000-0005-0000-0000-0000A7020000}"/>
    <cellStyle name="Input 4 18" xfId="1450" xr:uid="{00000000-0005-0000-0000-0000A8020000}"/>
    <cellStyle name="Input 4 19" xfId="1529" xr:uid="{00000000-0005-0000-0000-0000A9020000}"/>
    <cellStyle name="Input 4 2" xfId="201" xr:uid="{00000000-0005-0000-0000-0000AA020000}"/>
    <cellStyle name="Input 4 20" xfId="1607" xr:uid="{00000000-0005-0000-0000-0000AB020000}"/>
    <cellStyle name="Input 4 21" xfId="1680" xr:uid="{00000000-0005-0000-0000-0000AC020000}"/>
    <cellStyle name="Input 4 22" xfId="1753" xr:uid="{00000000-0005-0000-0000-0000AD020000}"/>
    <cellStyle name="Input 4 23" xfId="1879" xr:uid="{00000000-0005-0000-0000-0000AE020000}"/>
    <cellStyle name="Input 4 24" xfId="2020" xr:uid="{00000000-0005-0000-0000-0000AF020000}"/>
    <cellStyle name="Input 4 25" xfId="2077" xr:uid="{00000000-0005-0000-0000-0000B0020000}"/>
    <cellStyle name="Input 4 26" xfId="2193" xr:uid="{00000000-0005-0000-0000-0000B1020000}"/>
    <cellStyle name="Input 4 27" xfId="2238" xr:uid="{00000000-0005-0000-0000-0000B2020000}"/>
    <cellStyle name="Input 4 28" xfId="2262" xr:uid="{00000000-0005-0000-0000-0000B3020000}"/>
    <cellStyle name="Input 4 29" xfId="2427" xr:uid="{00000000-0005-0000-0000-0000B4020000}"/>
    <cellStyle name="Input 4 3" xfId="293" xr:uid="{00000000-0005-0000-0000-0000B5020000}"/>
    <cellStyle name="Input 4 30" xfId="2507" xr:uid="{00000000-0005-0000-0000-0000B6020000}"/>
    <cellStyle name="Input 4 31" xfId="2588" xr:uid="{00000000-0005-0000-0000-0000B7020000}"/>
    <cellStyle name="Input 4 32" xfId="2662" xr:uid="{00000000-0005-0000-0000-0000B8020000}"/>
    <cellStyle name="Input 4 33" xfId="2715" xr:uid="{00000000-0005-0000-0000-0000B9020000}"/>
    <cellStyle name="Input 4 4" xfId="404" xr:uid="{00000000-0005-0000-0000-0000BA020000}"/>
    <cellStyle name="Input 4 5" xfId="277" xr:uid="{00000000-0005-0000-0000-0000BB020000}"/>
    <cellStyle name="Input 4 6" xfId="513" xr:uid="{00000000-0005-0000-0000-0000BC020000}"/>
    <cellStyle name="Input 4 7" xfId="490" xr:uid="{00000000-0005-0000-0000-0000BD020000}"/>
    <cellStyle name="Input 4 8" xfId="656" xr:uid="{00000000-0005-0000-0000-0000BE020000}"/>
    <cellStyle name="Input 4 9" xfId="736" xr:uid="{00000000-0005-0000-0000-0000BF020000}"/>
    <cellStyle name="Input 5" xfId="81" xr:uid="{00000000-0005-0000-0000-0000C0020000}"/>
    <cellStyle name="Input 5 10" xfId="826" xr:uid="{00000000-0005-0000-0000-0000C1020000}"/>
    <cellStyle name="Input 5 11" xfId="906" xr:uid="{00000000-0005-0000-0000-0000C2020000}"/>
    <cellStyle name="Input 5 12" xfId="990" xr:uid="{00000000-0005-0000-0000-0000C3020000}"/>
    <cellStyle name="Input 5 13" xfId="1068" xr:uid="{00000000-0005-0000-0000-0000C4020000}"/>
    <cellStyle name="Input 5 14" xfId="1147" xr:uid="{00000000-0005-0000-0000-0000C5020000}"/>
    <cellStyle name="Input 5 15" xfId="1222" xr:uid="{00000000-0005-0000-0000-0000C6020000}"/>
    <cellStyle name="Input 5 16" xfId="1301" xr:uid="{00000000-0005-0000-0000-0000C7020000}"/>
    <cellStyle name="Input 5 17" xfId="1382" xr:uid="{00000000-0005-0000-0000-0000C8020000}"/>
    <cellStyle name="Input 5 18" xfId="1460" xr:uid="{00000000-0005-0000-0000-0000C9020000}"/>
    <cellStyle name="Input 5 19" xfId="1539" xr:uid="{00000000-0005-0000-0000-0000CA020000}"/>
    <cellStyle name="Input 5 2" xfId="211" xr:uid="{00000000-0005-0000-0000-0000CB020000}"/>
    <cellStyle name="Input 5 20" xfId="1617" xr:uid="{00000000-0005-0000-0000-0000CC020000}"/>
    <cellStyle name="Input 5 21" xfId="1690" xr:uid="{00000000-0005-0000-0000-0000CD020000}"/>
    <cellStyle name="Input 5 22" xfId="1763" xr:uid="{00000000-0005-0000-0000-0000CE020000}"/>
    <cellStyle name="Input 5 23" xfId="1889" xr:uid="{00000000-0005-0000-0000-0000CF020000}"/>
    <cellStyle name="Input 5 24" xfId="1848" xr:uid="{00000000-0005-0000-0000-0000D0020000}"/>
    <cellStyle name="Input 5 25" xfId="2087" xr:uid="{00000000-0005-0000-0000-0000D1020000}"/>
    <cellStyle name="Input 5 26" xfId="2092" xr:uid="{00000000-0005-0000-0000-0000D2020000}"/>
    <cellStyle name="Input 5 27" xfId="2048" xr:uid="{00000000-0005-0000-0000-0000D3020000}"/>
    <cellStyle name="Input 5 28" xfId="2231" xr:uid="{00000000-0005-0000-0000-0000D4020000}"/>
    <cellStyle name="Input 5 29" xfId="2437" xr:uid="{00000000-0005-0000-0000-0000D5020000}"/>
    <cellStyle name="Input 5 3" xfId="311" xr:uid="{00000000-0005-0000-0000-0000D6020000}"/>
    <cellStyle name="Input 5 30" xfId="2517" xr:uid="{00000000-0005-0000-0000-0000D7020000}"/>
    <cellStyle name="Input 5 31" xfId="2598" xr:uid="{00000000-0005-0000-0000-0000D8020000}"/>
    <cellStyle name="Input 5 32" xfId="2665" xr:uid="{00000000-0005-0000-0000-0000D9020000}"/>
    <cellStyle name="Input 5 33" xfId="2725" xr:uid="{00000000-0005-0000-0000-0000DA020000}"/>
    <cellStyle name="Input 5 4" xfId="252" xr:uid="{00000000-0005-0000-0000-0000DB020000}"/>
    <cellStyle name="Input 5 5" xfId="449" xr:uid="{00000000-0005-0000-0000-0000DC020000}"/>
    <cellStyle name="Input 5 6" xfId="582" xr:uid="{00000000-0005-0000-0000-0000DD020000}"/>
    <cellStyle name="Input 5 7" xfId="565" xr:uid="{00000000-0005-0000-0000-0000DE020000}"/>
    <cellStyle name="Input 5 8" xfId="666" xr:uid="{00000000-0005-0000-0000-0000DF020000}"/>
    <cellStyle name="Input 5 9" xfId="746" xr:uid="{00000000-0005-0000-0000-0000E0020000}"/>
    <cellStyle name="Input 6" xfId="76" xr:uid="{00000000-0005-0000-0000-0000E1020000}"/>
    <cellStyle name="Input 6 10" xfId="821" xr:uid="{00000000-0005-0000-0000-0000E2020000}"/>
    <cellStyle name="Input 6 11" xfId="901" xr:uid="{00000000-0005-0000-0000-0000E3020000}"/>
    <cellStyle name="Input 6 12" xfId="985" xr:uid="{00000000-0005-0000-0000-0000E4020000}"/>
    <cellStyle name="Input 6 13" xfId="1063" xr:uid="{00000000-0005-0000-0000-0000E5020000}"/>
    <cellStyle name="Input 6 14" xfId="1142" xr:uid="{00000000-0005-0000-0000-0000E6020000}"/>
    <cellStyle name="Input 6 15" xfId="1217" xr:uid="{00000000-0005-0000-0000-0000E7020000}"/>
    <cellStyle name="Input 6 16" xfId="1296" xr:uid="{00000000-0005-0000-0000-0000E8020000}"/>
    <cellStyle name="Input 6 17" xfId="1377" xr:uid="{00000000-0005-0000-0000-0000E9020000}"/>
    <cellStyle name="Input 6 18" xfId="1455" xr:uid="{00000000-0005-0000-0000-0000EA020000}"/>
    <cellStyle name="Input 6 19" xfId="1534" xr:uid="{00000000-0005-0000-0000-0000EB020000}"/>
    <cellStyle name="Input 6 2" xfId="206" xr:uid="{00000000-0005-0000-0000-0000EC020000}"/>
    <cellStyle name="Input 6 20" xfId="1612" xr:uid="{00000000-0005-0000-0000-0000ED020000}"/>
    <cellStyle name="Input 6 21" xfId="1685" xr:uid="{00000000-0005-0000-0000-0000EE020000}"/>
    <cellStyle name="Input 6 22" xfId="1758" xr:uid="{00000000-0005-0000-0000-0000EF020000}"/>
    <cellStyle name="Input 6 23" xfId="1884" xr:uid="{00000000-0005-0000-0000-0000F0020000}"/>
    <cellStyle name="Input 6 24" xfId="1847" xr:uid="{00000000-0005-0000-0000-0000F1020000}"/>
    <cellStyle name="Input 6 25" xfId="2082" xr:uid="{00000000-0005-0000-0000-0000F2020000}"/>
    <cellStyle name="Input 6 26" xfId="2061" xr:uid="{00000000-0005-0000-0000-0000F3020000}"/>
    <cellStyle name="Input 6 27" xfId="2216" xr:uid="{00000000-0005-0000-0000-0000F4020000}"/>
    <cellStyle name="Input 6 28" xfId="2273" xr:uid="{00000000-0005-0000-0000-0000F5020000}"/>
    <cellStyle name="Input 6 29" xfId="2432" xr:uid="{00000000-0005-0000-0000-0000F6020000}"/>
    <cellStyle name="Input 6 3" xfId="324" xr:uid="{00000000-0005-0000-0000-0000F7020000}"/>
    <cellStyle name="Input 6 30" xfId="2512" xr:uid="{00000000-0005-0000-0000-0000F8020000}"/>
    <cellStyle name="Input 6 31" xfId="2593" xr:uid="{00000000-0005-0000-0000-0000F9020000}"/>
    <cellStyle name="Input 6 32" xfId="2442" xr:uid="{00000000-0005-0000-0000-0000FA020000}"/>
    <cellStyle name="Input 6 33" xfId="2720" xr:uid="{00000000-0005-0000-0000-0000FB020000}"/>
    <cellStyle name="Input 6 4" xfId="380" xr:uid="{00000000-0005-0000-0000-0000FC020000}"/>
    <cellStyle name="Input 6 5" xfId="154" xr:uid="{00000000-0005-0000-0000-0000FD020000}"/>
    <cellStyle name="Input 6 6" xfId="531" xr:uid="{00000000-0005-0000-0000-0000FE020000}"/>
    <cellStyle name="Input 6 7" xfId="502" xr:uid="{00000000-0005-0000-0000-0000FF020000}"/>
    <cellStyle name="Input 6 8" xfId="661" xr:uid="{00000000-0005-0000-0000-000000030000}"/>
    <cellStyle name="Input 6 9" xfId="741" xr:uid="{00000000-0005-0000-0000-000001030000}"/>
    <cellStyle name="Input 7" xfId="73" xr:uid="{00000000-0005-0000-0000-000002030000}"/>
    <cellStyle name="Input 7 10" xfId="818" xr:uid="{00000000-0005-0000-0000-000003030000}"/>
    <cellStyle name="Input 7 11" xfId="898" xr:uid="{00000000-0005-0000-0000-000004030000}"/>
    <cellStyle name="Input 7 12" xfId="982" xr:uid="{00000000-0005-0000-0000-000005030000}"/>
    <cellStyle name="Input 7 13" xfId="1060" xr:uid="{00000000-0005-0000-0000-000006030000}"/>
    <cellStyle name="Input 7 14" xfId="1139" xr:uid="{00000000-0005-0000-0000-000007030000}"/>
    <cellStyle name="Input 7 15" xfId="1214" xr:uid="{00000000-0005-0000-0000-000008030000}"/>
    <cellStyle name="Input 7 16" xfId="1293" xr:uid="{00000000-0005-0000-0000-000009030000}"/>
    <cellStyle name="Input 7 17" xfId="1374" xr:uid="{00000000-0005-0000-0000-00000A030000}"/>
    <cellStyle name="Input 7 18" xfId="1452" xr:uid="{00000000-0005-0000-0000-00000B030000}"/>
    <cellStyle name="Input 7 19" xfId="1531" xr:uid="{00000000-0005-0000-0000-00000C030000}"/>
    <cellStyle name="Input 7 2" xfId="203" xr:uid="{00000000-0005-0000-0000-00000D030000}"/>
    <cellStyle name="Input 7 20" xfId="1609" xr:uid="{00000000-0005-0000-0000-00000E030000}"/>
    <cellStyle name="Input 7 21" xfId="1682" xr:uid="{00000000-0005-0000-0000-00000F030000}"/>
    <cellStyle name="Input 7 22" xfId="1755" xr:uid="{00000000-0005-0000-0000-000010030000}"/>
    <cellStyle name="Input 7 23" xfId="1881" xr:uid="{00000000-0005-0000-0000-000011030000}"/>
    <cellStyle name="Input 7 24" xfId="1835" xr:uid="{00000000-0005-0000-0000-000012030000}"/>
    <cellStyle name="Input 7 25" xfId="2079" xr:uid="{00000000-0005-0000-0000-000013030000}"/>
    <cellStyle name="Input 7 26" xfId="2159" xr:uid="{00000000-0005-0000-0000-000014030000}"/>
    <cellStyle name="Input 7 27" xfId="2245" xr:uid="{00000000-0005-0000-0000-000015030000}"/>
    <cellStyle name="Input 7 28" xfId="2143" xr:uid="{00000000-0005-0000-0000-000016030000}"/>
    <cellStyle name="Input 7 29" xfId="2429" xr:uid="{00000000-0005-0000-0000-000017030000}"/>
    <cellStyle name="Input 7 3" xfId="285" xr:uid="{00000000-0005-0000-0000-000018030000}"/>
    <cellStyle name="Input 7 30" xfId="2509" xr:uid="{00000000-0005-0000-0000-000019030000}"/>
    <cellStyle name="Input 7 31" xfId="2590" xr:uid="{00000000-0005-0000-0000-00001A030000}"/>
    <cellStyle name="Input 7 32" xfId="2199" xr:uid="{00000000-0005-0000-0000-00001B030000}"/>
    <cellStyle name="Input 7 33" xfId="2717" xr:uid="{00000000-0005-0000-0000-00001C030000}"/>
    <cellStyle name="Input 7 4" xfId="362" xr:uid="{00000000-0005-0000-0000-00001D030000}"/>
    <cellStyle name="Input 7 5" xfId="363" xr:uid="{00000000-0005-0000-0000-00001E030000}"/>
    <cellStyle name="Input 7 6" xfId="455" xr:uid="{00000000-0005-0000-0000-00001F030000}"/>
    <cellStyle name="Input 7 7" xfId="552" xr:uid="{00000000-0005-0000-0000-000020030000}"/>
    <cellStyle name="Input 7 8" xfId="658" xr:uid="{00000000-0005-0000-0000-000021030000}"/>
    <cellStyle name="Input 7 9" xfId="738" xr:uid="{00000000-0005-0000-0000-000022030000}"/>
    <cellStyle name="Input 8" xfId="102" xr:uid="{00000000-0005-0000-0000-000023030000}"/>
    <cellStyle name="Input 8 10" xfId="847" xr:uid="{00000000-0005-0000-0000-000024030000}"/>
    <cellStyle name="Input 8 11" xfId="927" xr:uid="{00000000-0005-0000-0000-000025030000}"/>
    <cellStyle name="Input 8 12" xfId="1011" xr:uid="{00000000-0005-0000-0000-000026030000}"/>
    <cellStyle name="Input 8 13" xfId="1089" xr:uid="{00000000-0005-0000-0000-000027030000}"/>
    <cellStyle name="Input 8 14" xfId="1168" xr:uid="{00000000-0005-0000-0000-000028030000}"/>
    <cellStyle name="Input 8 15" xfId="1243" xr:uid="{00000000-0005-0000-0000-000029030000}"/>
    <cellStyle name="Input 8 16" xfId="1321" xr:uid="{00000000-0005-0000-0000-00002A030000}"/>
    <cellStyle name="Input 8 17" xfId="1402" xr:uid="{00000000-0005-0000-0000-00002B030000}"/>
    <cellStyle name="Input 8 18" xfId="1480" xr:uid="{00000000-0005-0000-0000-00002C030000}"/>
    <cellStyle name="Input 8 19" xfId="1559" xr:uid="{00000000-0005-0000-0000-00002D030000}"/>
    <cellStyle name="Input 8 2" xfId="232" xr:uid="{00000000-0005-0000-0000-00002E030000}"/>
    <cellStyle name="Input 8 20" xfId="1637" xr:uid="{00000000-0005-0000-0000-00002F030000}"/>
    <cellStyle name="Input 8 21" xfId="1709" xr:uid="{00000000-0005-0000-0000-000030030000}"/>
    <cellStyle name="Input 8 22" xfId="1782" xr:uid="{00000000-0005-0000-0000-000031030000}"/>
    <cellStyle name="Input 8 23" xfId="1910" xr:uid="{00000000-0005-0000-0000-000032030000}"/>
    <cellStyle name="Input 8 24" xfId="1985" xr:uid="{00000000-0005-0000-0000-000033030000}"/>
    <cellStyle name="Input 8 25" xfId="2108" xr:uid="{00000000-0005-0000-0000-000034030000}"/>
    <cellStyle name="Input 8 26" xfId="2217" xr:uid="{00000000-0005-0000-0000-000035030000}"/>
    <cellStyle name="Input 8 27" xfId="2255" xr:uid="{00000000-0005-0000-0000-000036030000}"/>
    <cellStyle name="Input 8 28" xfId="2344" xr:uid="{00000000-0005-0000-0000-000037030000}"/>
    <cellStyle name="Input 8 29" xfId="2458" xr:uid="{00000000-0005-0000-0000-000038030000}"/>
    <cellStyle name="Input 8 3" xfId="152" xr:uid="{00000000-0005-0000-0000-000039030000}"/>
    <cellStyle name="Input 8 30" xfId="2538" xr:uid="{00000000-0005-0000-0000-00003A030000}"/>
    <cellStyle name="Input 8 31" xfId="2619" xr:uid="{00000000-0005-0000-0000-00003B030000}"/>
    <cellStyle name="Input 8 32" xfId="2678" xr:uid="{00000000-0005-0000-0000-00003C030000}"/>
    <cellStyle name="Input 8 33" xfId="2744" xr:uid="{00000000-0005-0000-0000-00003D030000}"/>
    <cellStyle name="Input 8 4" xfId="389" xr:uid="{00000000-0005-0000-0000-00003E030000}"/>
    <cellStyle name="Input 8 5" xfId="468" xr:uid="{00000000-0005-0000-0000-00003F030000}"/>
    <cellStyle name="Input 8 6" xfId="516" xr:uid="{00000000-0005-0000-0000-000040030000}"/>
    <cellStyle name="Input 8 7" xfId="607" xr:uid="{00000000-0005-0000-0000-000041030000}"/>
    <cellStyle name="Input 8 8" xfId="687" xr:uid="{00000000-0005-0000-0000-000042030000}"/>
    <cellStyle name="Input 8 9" xfId="766" xr:uid="{00000000-0005-0000-0000-000043030000}"/>
    <cellStyle name="Input 9" xfId="97" xr:uid="{00000000-0005-0000-0000-000044030000}"/>
    <cellStyle name="Input 9 10" xfId="842" xr:uid="{00000000-0005-0000-0000-000045030000}"/>
    <cellStyle name="Input 9 11" xfId="922" xr:uid="{00000000-0005-0000-0000-000046030000}"/>
    <cellStyle name="Input 9 12" xfId="1006" xr:uid="{00000000-0005-0000-0000-000047030000}"/>
    <cellStyle name="Input 9 13" xfId="1084" xr:uid="{00000000-0005-0000-0000-000048030000}"/>
    <cellStyle name="Input 9 14" xfId="1163" xr:uid="{00000000-0005-0000-0000-000049030000}"/>
    <cellStyle name="Input 9 15" xfId="1238" xr:uid="{00000000-0005-0000-0000-00004A030000}"/>
    <cellStyle name="Input 9 16" xfId="1316" xr:uid="{00000000-0005-0000-0000-00004B030000}"/>
    <cellStyle name="Input 9 17" xfId="1397" xr:uid="{00000000-0005-0000-0000-00004C030000}"/>
    <cellStyle name="Input 9 18" xfId="1475" xr:uid="{00000000-0005-0000-0000-00004D030000}"/>
    <cellStyle name="Input 9 19" xfId="1554" xr:uid="{00000000-0005-0000-0000-00004E030000}"/>
    <cellStyle name="Input 9 2" xfId="227" xr:uid="{00000000-0005-0000-0000-00004F030000}"/>
    <cellStyle name="Input 9 20" xfId="1632" xr:uid="{00000000-0005-0000-0000-000050030000}"/>
    <cellStyle name="Input 9 21" xfId="1704" xr:uid="{00000000-0005-0000-0000-000051030000}"/>
    <cellStyle name="Input 9 22" xfId="1777" xr:uid="{00000000-0005-0000-0000-000052030000}"/>
    <cellStyle name="Input 9 23" xfId="1905" xr:uid="{00000000-0005-0000-0000-000053030000}"/>
    <cellStyle name="Input 9 24" xfId="2027" xr:uid="{00000000-0005-0000-0000-000054030000}"/>
    <cellStyle name="Input 9 25" xfId="2103" xr:uid="{00000000-0005-0000-0000-000055030000}"/>
    <cellStyle name="Input 9 26" xfId="1896" xr:uid="{00000000-0005-0000-0000-000056030000}"/>
    <cellStyle name="Input 9 27" xfId="2232" xr:uid="{00000000-0005-0000-0000-000057030000}"/>
    <cellStyle name="Input 9 28" xfId="2165" xr:uid="{00000000-0005-0000-0000-000058030000}"/>
    <cellStyle name="Input 9 29" xfId="2453" xr:uid="{00000000-0005-0000-0000-000059030000}"/>
    <cellStyle name="Input 9 3" xfId="147" xr:uid="{00000000-0005-0000-0000-00005A030000}"/>
    <cellStyle name="Input 9 30" xfId="2533" xr:uid="{00000000-0005-0000-0000-00005B030000}"/>
    <cellStyle name="Input 9 31" xfId="2614" xr:uid="{00000000-0005-0000-0000-00005C030000}"/>
    <cellStyle name="Input 9 32" xfId="2478" xr:uid="{00000000-0005-0000-0000-00005D030000}"/>
    <cellStyle name="Input 9 33" xfId="2739" xr:uid="{00000000-0005-0000-0000-00005E030000}"/>
    <cellStyle name="Input 9 4" xfId="418" xr:uid="{00000000-0005-0000-0000-00005F030000}"/>
    <cellStyle name="Input 9 5" xfId="414" xr:uid="{00000000-0005-0000-0000-000060030000}"/>
    <cellStyle name="Input 9 6" xfId="476" xr:uid="{00000000-0005-0000-0000-000061030000}"/>
    <cellStyle name="Input 9 7" xfId="602" xr:uid="{00000000-0005-0000-0000-000062030000}"/>
    <cellStyle name="Input 9 8" xfId="682" xr:uid="{00000000-0005-0000-0000-000063030000}"/>
    <cellStyle name="Input 9 9" xfId="761" xr:uid="{00000000-0005-0000-0000-000064030000}"/>
    <cellStyle name="Linked Cell 2" xfId="39" xr:uid="{00000000-0005-0000-0000-000065030000}"/>
    <cellStyle name="Neutral 2" xfId="40" xr:uid="{00000000-0005-0000-0000-000066030000}"/>
    <cellStyle name="Normal" xfId="0" builtinId="0"/>
    <cellStyle name="Normal 2" xfId="41" xr:uid="{00000000-0005-0000-0000-000068030000}"/>
    <cellStyle name="Normal 3" xfId="1" xr:uid="{00000000-0005-0000-0000-000069030000}"/>
    <cellStyle name="Normal 4" xfId="2" xr:uid="{00000000-0005-0000-0000-00006A030000}"/>
    <cellStyle name="Normal 4 2" xfId="52" xr:uid="{00000000-0005-0000-0000-00006B030000}"/>
    <cellStyle name="Normal 4 2 2" xfId="69" xr:uid="{00000000-0005-0000-0000-00006C030000}"/>
    <cellStyle name="Normal 4 2 3" xfId="88" xr:uid="{00000000-0005-0000-0000-00006D030000}"/>
    <cellStyle name="Normal 4 2 4" xfId="112" xr:uid="{00000000-0005-0000-0000-00006E030000}"/>
    <cellStyle name="Normal 4 2 5" xfId="124" xr:uid="{00000000-0005-0000-0000-00006F030000}"/>
    <cellStyle name="Normal 4 2 6" xfId="137" xr:uid="{00000000-0005-0000-0000-000070030000}"/>
    <cellStyle name="Normal 4 3" xfId="68" xr:uid="{00000000-0005-0000-0000-000071030000}"/>
    <cellStyle name="Normal 4 4" xfId="86" xr:uid="{00000000-0005-0000-0000-000072030000}"/>
    <cellStyle name="Normal 4 5" xfId="110" xr:uid="{00000000-0005-0000-0000-000073030000}"/>
    <cellStyle name="Normal 4 6" xfId="122" xr:uid="{00000000-0005-0000-0000-000074030000}"/>
    <cellStyle name="Normal 4 7" xfId="135" xr:uid="{00000000-0005-0000-0000-000075030000}"/>
    <cellStyle name="Normal 5" xfId="1813" xr:uid="{00000000-0005-0000-0000-000076030000}"/>
    <cellStyle name="Normal 83 2" xfId="139" xr:uid="{00000000-0005-0000-0000-000077030000}"/>
    <cellStyle name="Note 10" xfId="100" xr:uid="{00000000-0005-0000-0000-000078030000}"/>
    <cellStyle name="Note 10 10" xfId="845" xr:uid="{00000000-0005-0000-0000-000079030000}"/>
    <cellStyle name="Note 10 11" xfId="925" xr:uid="{00000000-0005-0000-0000-00007A030000}"/>
    <cellStyle name="Note 10 12" xfId="1009" xr:uid="{00000000-0005-0000-0000-00007B030000}"/>
    <cellStyle name="Note 10 13" xfId="1087" xr:uid="{00000000-0005-0000-0000-00007C030000}"/>
    <cellStyle name="Note 10 14" xfId="1166" xr:uid="{00000000-0005-0000-0000-00007D030000}"/>
    <cellStyle name="Note 10 15" xfId="1241" xr:uid="{00000000-0005-0000-0000-00007E030000}"/>
    <cellStyle name="Note 10 16" xfId="1319" xr:uid="{00000000-0005-0000-0000-00007F030000}"/>
    <cellStyle name="Note 10 17" xfId="1400" xr:uid="{00000000-0005-0000-0000-000080030000}"/>
    <cellStyle name="Note 10 18" xfId="1478" xr:uid="{00000000-0005-0000-0000-000081030000}"/>
    <cellStyle name="Note 10 19" xfId="1557" xr:uid="{00000000-0005-0000-0000-000082030000}"/>
    <cellStyle name="Note 10 2" xfId="230" xr:uid="{00000000-0005-0000-0000-000083030000}"/>
    <cellStyle name="Note 10 20" xfId="1635" xr:uid="{00000000-0005-0000-0000-000084030000}"/>
    <cellStyle name="Note 10 21" xfId="1707" xr:uid="{00000000-0005-0000-0000-000085030000}"/>
    <cellStyle name="Note 10 22" xfId="1780" xr:uid="{00000000-0005-0000-0000-000086030000}"/>
    <cellStyle name="Note 10 23" xfId="1908" xr:uid="{00000000-0005-0000-0000-000087030000}"/>
    <cellStyle name="Note 10 24" xfId="1855" xr:uid="{00000000-0005-0000-0000-000088030000}"/>
    <cellStyle name="Note 10 25" xfId="2018" xr:uid="{00000000-0005-0000-0000-000089030000}"/>
    <cellStyle name="Note 10 26" xfId="2106" xr:uid="{00000000-0005-0000-0000-00008A030000}"/>
    <cellStyle name="Note 10 27" xfId="2213" xr:uid="{00000000-0005-0000-0000-00008B030000}"/>
    <cellStyle name="Note 10 28" xfId="2286" xr:uid="{00000000-0005-0000-0000-00008C030000}"/>
    <cellStyle name="Note 10 29" xfId="2253" xr:uid="{00000000-0005-0000-0000-00008D030000}"/>
    <cellStyle name="Note 10 3" xfId="169" xr:uid="{00000000-0005-0000-0000-00008E030000}"/>
    <cellStyle name="Note 10 30" xfId="2374" xr:uid="{00000000-0005-0000-0000-00008F030000}"/>
    <cellStyle name="Note 10 31" xfId="2456" xr:uid="{00000000-0005-0000-0000-000090030000}"/>
    <cellStyle name="Note 10 32" xfId="2536" xr:uid="{00000000-0005-0000-0000-000091030000}"/>
    <cellStyle name="Note 10 33" xfId="2617" xr:uid="{00000000-0005-0000-0000-000092030000}"/>
    <cellStyle name="Note 10 34" xfId="2156" xr:uid="{00000000-0005-0000-0000-000093030000}"/>
    <cellStyle name="Note 10 35" xfId="2742" xr:uid="{00000000-0005-0000-0000-000094030000}"/>
    <cellStyle name="Note 10 4" xfId="218" xr:uid="{00000000-0005-0000-0000-000095030000}"/>
    <cellStyle name="Note 10 5" xfId="316" xr:uid="{00000000-0005-0000-0000-000096030000}"/>
    <cellStyle name="Note 10 6" xfId="478" xr:uid="{00000000-0005-0000-0000-000097030000}"/>
    <cellStyle name="Note 10 7" xfId="605" xr:uid="{00000000-0005-0000-0000-000098030000}"/>
    <cellStyle name="Note 10 8" xfId="685" xr:uid="{00000000-0005-0000-0000-000099030000}"/>
    <cellStyle name="Note 10 9" xfId="764" xr:uid="{00000000-0005-0000-0000-00009A030000}"/>
    <cellStyle name="Note 11" xfId="108" xr:uid="{00000000-0005-0000-0000-00009B030000}"/>
    <cellStyle name="Note 11 10" xfId="853" xr:uid="{00000000-0005-0000-0000-00009C030000}"/>
    <cellStyle name="Note 11 11" xfId="933" xr:uid="{00000000-0005-0000-0000-00009D030000}"/>
    <cellStyle name="Note 11 12" xfId="1017" xr:uid="{00000000-0005-0000-0000-00009E030000}"/>
    <cellStyle name="Note 11 13" xfId="1095" xr:uid="{00000000-0005-0000-0000-00009F030000}"/>
    <cellStyle name="Note 11 14" xfId="1174" xr:uid="{00000000-0005-0000-0000-0000A0030000}"/>
    <cellStyle name="Note 11 15" xfId="1249" xr:uid="{00000000-0005-0000-0000-0000A1030000}"/>
    <cellStyle name="Note 11 16" xfId="1327" xr:uid="{00000000-0005-0000-0000-0000A2030000}"/>
    <cellStyle name="Note 11 17" xfId="1408" xr:uid="{00000000-0005-0000-0000-0000A3030000}"/>
    <cellStyle name="Note 11 18" xfId="1486" xr:uid="{00000000-0005-0000-0000-0000A4030000}"/>
    <cellStyle name="Note 11 19" xfId="1565" xr:uid="{00000000-0005-0000-0000-0000A5030000}"/>
    <cellStyle name="Note 11 2" xfId="238" xr:uid="{00000000-0005-0000-0000-0000A6030000}"/>
    <cellStyle name="Note 11 20" xfId="1643" xr:uid="{00000000-0005-0000-0000-0000A7030000}"/>
    <cellStyle name="Note 11 21" xfId="1715" xr:uid="{00000000-0005-0000-0000-0000A8030000}"/>
    <cellStyle name="Note 11 22" xfId="1788" xr:uid="{00000000-0005-0000-0000-0000A9030000}"/>
    <cellStyle name="Note 11 23" xfId="1916" xr:uid="{00000000-0005-0000-0000-0000AA030000}"/>
    <cellStyle name="Note 11 24" xfId="1833" xr:uid="{00000000-0005-0000-0000-0000AB030000}"/>
    <cellStyle name="Note 11 25" xfId="1818" xr:uid="{00000000-0005-0000-0000-0000AC030000}"/>
    <cellStyle name="Note 11 26" xfId="2114" xr:uid="{00000000-0005-0000-0000-0000AD030000}"/>
    <cellStyle name="Note 11 27" xfId="2197" xr:uid="{00000000-0005-0000-0000-0000AE030000}"/>
    <cellStyle name="Note 11 28" xfId="2218" xr:uid="{00000000-0005-0000-0000-0000AF030000}"/>
    <cellStyle name="Note 11 29" xfId="2336" xr:uid="{00000000-0005-0000-0000-0000B0030000}"/>
    <cellStyle name="Note 11 3" xfId="291" xr:uid="{00000000-0005-0000-0000-0000B1030000}"/>
    <cellStyle name="Note 11 30" xfId="2384" xr:uid="{00000000-0005-0000-0000-0000B2030000}"/>
    <cellStyle name="Note 11 31" xfId="2464" xr:uid="{00000000-0005-0000-0000-0000B3030000}"/>
    <cellStyle name="Note 11 32" xfId="2544" xr:uid="{00000000-0005-0000-0000-0000B4030000}"/>
    <cellStyle name="Note 11 33" xfId="2625" xr:uid="{00000000-0005-0000-0000-0000B5030000}"/>
    <cellStyle name="Note 11 34" xfId="2660" xr:uid="{00000000-0005-0000-0000-0000B6030000}"/>
    <cellStyle name="Note 11 35" xfId="2750" xr:uid="{00000000-0005-0000-0000-0000B7030000}"/>
    <cellStyle name="Note 11 4" xfId="254" xr:uid="{00000000-0005-0000-0000-0000B8030000}"/>
    <cellStyle name="Note 11 5" xfId="387" xr:uid="{00000000-0005-0000-0000-0000B9030000}"/>
    <cellStyle name="Note 11 6" xfId="553" xr:uid="{00000000-0005-0000-0000-0000BA030000}"/>
    <cellStyle name="Note 11 7" xfId="613" xr:uid="{00000000-0005-0000-0000-0000BB030000}"/>
    <cellStyle name="Note 11 8" xfId="693" xr:uid="{00000000-0005-0000-0000-0000BC030000}"/>
    <cellStyle name="Note 11 9" xfId="772" xr:uid="{00000000-0005-0000-0000-0000BD030000}"/>
    <cellStyle name="Note 12" xfId="119" xr:uid="{00000000-0005-0000-0000-0000BE030000}"/>
    <cellStyle name="Note 12 10" xfId="864" xr:uid="{00000000-0005-0000-0000-0000BF030000}"/>
    <cellStyle name="Note 12 11" xfId="944" xr:uid="{00000000-0005-0000-0000-0000C0030000}"/>
    <cellStyle name="Note 12 12" xfId="1027" xr:uid="{00000000-0005-0000-0000-0000C1030000}"/>
    <cellStyle name="Note 12 13" xfId="1106" xr:uid="{00000000-0005-0000-0000-0000C2030000}"/>
    <cellStyle name="Note 12 14" xfId="1183" xr:uid="{00000000-0005-0000-0000-0000C3030000}"/>
    <cellStyle name="Note 12 15" xfId="1259" xr:uid="{00000000-0005-0000-0000-0000C4030000}"/>
    <cellStyle name="Note 12 16" xfId="1337" xr:uid="{00000000-0005-0000-0000-0000C5030000}"/>
    <cellStyle name="Note 12 17" xfId="1418" xr:uid="{00000000-0005-0000-0000-0000C6030000}"/>
    <cellStyle name="Note 12 18" xfId="1496" xr:uid="{00000000-0005-0000-0000-0000C7030000}"/>
    <cellStyle name="Note 12 19" xfId="1575" xr:uid="{00000000-0005-0000-0000-0000C8030000}"/>
    <cellStyle name="Note 12 2" xfId="249" xr:uid="{00000000-0005-0000-0000-0000C9030000}"/>
    <cellStyle name="Note 12 20" xfId="1652" xr:uid="{00000000-0005-0000-0000-0000CA030000}"/>
    <cellStyle name="Note 12 21" xfId="1724" xr:uid="{00000000-0005-0000-0000-0000CB030000}"/>
    <cellStyle name="Note 12 22" xfId="1797" xr:uid="{00000000-0005-0000-0000-0000CC030000}"/>
    <cellStyle name="Note 12 23" xfId="1927" xr:uid="{00000000-0005-0000-0000-0000CD030000}"/>
    <cellStyle name="Note 12 24" xfId="1994" xr:uid="{00000000-0005-0000-0000-0000CE030000}"/>
    <cellStyle name="Note 12 25" xfId="1853" xr:uid="{00000000-0005-0000-0000-0000CF030000}"/>
    <cellStyle name="Note 12 26" xfId="2123" xr:uid="{00000000-0005-0000-0000-0000D0030000}"/>
    <cellStyle name="Note 12 27" xfId="1996" xr:uid="{00000000-0005-0000-0000-0000D1030000}"/>
    <cellStyle name="Note 12 28" xfId="2198" xr:uid="{00000000-0005-0000-0000-0000D2030000}"/>
    <cellStyle name="Note 12 29" xfId="2348" xr:uid="{00000000-0005-0000-0000-0000D3030000}"/>
    <cellStyle name="Note 12 3" xfId="171" xr:uid="{00000000-0005-0000-0000-0000D4030000}"/>
    <cellStyle name="Note 12 30" xfId="2394" xr:uid="{00000000-0005-0000-0000-0000D5030000}"/>
    <cellStyle name="Note 12 31" xfId="2475" xr:uid="{00000000-0005-0000-0000-0000D6030000}"/>
    <cellStyle name="Note 12 32" xfId="2553" xr:uid="{00000000-0005-0000-0000-0000D7030000}"/>
    <cellStyle name="Note 12 33" xfId="2636" xr:uid="{00000000-0005-0000-0000-0000D8030000}"/>
    <cellStyle name="Note 12 34" xfId="1894" xr:uid="{00000000-0005-0000-0000-0000D9030000}"/>
    <cellStyle name="Note 12 35" xfId="2759" xr:uid="{00000000-0005-0000-0000-0000DA030000}"/>
    <cellStyle name="Note 12 4" xfId="417" xr:uid="{00000000-0005-0000-0000-0000DB030000}"/>
    <cellStyle name="Note 12 5" xfId="162" xr:uid="{00000000-0005-0000-0000-0000DC030000}"/>
    <cellStyle name="Note 12 6" xfId="524" xr:uid="{00000000-0005-0000-0000-0000DD030000}"/>
    <cellStyle name="Note 12 7" xfId="624" xr:uid="{00000000-0005-0000-0000-0000DE030000}"/>
    <cellStyle name="Note 12 8" xfId="704" xr:uid="{00000000-0005-0000-0000-0000DF030000}"/>
    <cellStyle name="Note 12 9" xfId="783" xr:uid="{00000000-0005-0000-0000-0000E0030000}"/>
    <cellStyle name="Note 13" xfId="114" xr:uid="{00000000-0005-0000-0000-0000E1030000}"/>
    <cellStyle name="Note 13 10" xfId="859" xr:uid="{00000000-0005-0000-0000-0000E2030000}"/>
    <cellStyle name="Note 13 11" xfId="939" xr:uid="{00000000-0005-0000-0000-0000E3030000}"/>
    <cellStyle name="Note 13 12" xfId="1022" xr:uid="{00000000-0005-0000-0000-0000E4030000}"/>
    <cellStyle name="Note 13 13" xfId="1101" xr:uid="{00000000-0005-0000-0000-0000E5030000}"/>
    <cellStyle name="Note 13 14" xfId="1178" xr:uid="{00000000-0005-0000-0000-0000E6030000}"/>
    <cellStyle name="Note 13 15" xfId="1254" xr:uid="{00000000-0005-0000-0000-0000E7030000}"/>
    <cellStyle name="Note 13 16" xfId="1332" xr:uid="{00000000-0005-0000-0000-0000E8030000}"/>
    <cellStyle name="Note 13 17" xfId="1413" xr:uid="{00000000-0005-0000-0000-0000E9030000}"/>
    <cellStyle name="Note 13 18" xfId="1491" xr:uid="{00000000-0005-0000-0000-0000EA030000}"/>
    <cellStyle name="Note 13 19" xfId="1570" xr:uid="{00000000-0005-0000-0000-0000EB030000}"/>
    <cellStyle name="Note 13 2" xfId="244" xr:uid="{00000000-0005-0000-0000-0000EC030000}"/>
    <cellStyle name="Note 13 20" xfId="1647" xr:uid="{00000000-0005-0000-0000-0000ED030000}"/>
    <cellStyle name="Note 13 21" xfId="1719" xr:uid="{00000000-0005-0000-0000-0000EE030000}"/>
    <cellStyle name="Note 13 22" xfId="1792" xr:uid="{00000000-0005-0000-0000-0000EF030000}"/>
    <cellStyle name="Note 13 23" xfId="1922" xr:uid="{00000000-0005-0000-0000-0000F0030000}"/>
    <cellStyle name="Note 13 24" xfId="1954" xr:uid="{00000000-0005-0000-0000-0000F1030000}"/>
    <cellStyle name="Note 13 25" xfId="1920" xr:uid="{00000000-0005-0000-0000-0000F2030000}"/>
    <cellStyle name="Note 13 26" xfId="2118" xr:uid="{00000000-0005-0000-0000-0000F3030000}"/>
    <cellStyle name="Note 13 27" xfId="2166" xr:uid="{00000000-0005-0000-0000-0000F4030000}"/>
    <cellStyle name="Note 13 28" xfId="2205" xr:uid="{00000000-0005-0000-0000-0000F5030000}"/>
    <cellStyle name="Note 13 29" xfId="2316" xr:uid="{00000000-0005-0000-0000-0000F6030000}"/>
    <cellStyle name="Note 13 3" xfId="339" xr:uid="{00000000-0005-0000-0000-0000F7030000}"/>
    <cellStyle name="Note 13 30" xfId="2389" xr:uid="{00000000-0005-0000-0000-0000F8030000}"/>
    <cellStyle name="Note 13 31" xfId="2470" xr:uid="{00000000-0005-0000-0000-0000F9030000}"/>
    <cellStyle name="Note 13 32" xfId="2548" xr:uid="{00000000-0005-0000-0000-0000FA030000}"/>
    <cellStyle name="Note 13 33" xfId="2631" xr:uid="{00000000-0005-0000-0000-0000FB030000}"/>
    <cellStyle name="Note 13 34" xfId="2331" xr:uid="{00000000-0005-0000-0000-0000FC030000}"/>
    <cellStyle name="Note 13 35" xfId="2754" xr:uid="{00000000-0005-0000-0000-0000FD030000}"/>
    <cellStyle name="Note 13 4" xfId="270" xr:uid="{00000000-0005-0000-0000-0000FE030000}"/>
    <cellStyle name="Note 13 5" xfId="416" xr:uid="{00000000-0005-0000-0000-0000FF030000}"/>
    <cellStyle name="Note 13 6" xfId="560" xr:uid="{00000000-0005-0000-0000-000000040000}"/>
    <cellStyle name="Note 13 7" xfId="619" xr:uid="{00000000-0005-0000-0000-000001040000}"/>
    <cellStyle name="Note 13 8" xfId="699" xr:uid="{00000000-0005-0000-0000-000002040000}"/>
    <cellStyle name="Note 13 9" xfId="778" xr:uid="{00000000-0005-0000-0000-000003040000}"/>
    <cellStyle name="Note 14" xfId="131" xr:uid="{00000000-0005-0000-0000-000004040000}"/>
    <cellStyle name="Note 14 10" xfId="876" xr:uid="{00000000-0005-0000-0000-000005040000}"/>
    <cellStyle name="Note 14 11" xfId="955" xr:uid="{00000000-0005-0000-0000-000006040000}"/>
    <cellStyle name="Note 14 12" xfId="1038" xr:uid="{00000000-0005-0000-0000-000007040000}"/>
    <cellStyle name="Note 14 13" xfId="1117" xr:uid="{00000000-0005-0000-0000-000008040000}"/>
    <cellStyle name="Note 14 14" xfId="1194" xr:uid="{00000000-0005-0000-0000-000009040000}"/>
    <cellStyle name="Note 14 15" xfId="1270" xr:uid="{00000000-0005-0000-0000-00000A040000}"/>
    <cellStyle name="Note 14 16" xfId="1348" xr:uid="{00000000-0005-0000-0000-00000B040000}"/>
    <cellStyle name="Note 14 17" xfId="1429" xr:uid="{00000000-0005-0000-0000-00000C040000}"/>
    <cellStyle name="Note 14 18" xfId="1507" xr:uid="{00000000-0005-0000-0000-00000D040000}"/>
    <cellStyle name="Note 14 19" xfId="1586" xr:uid="{00000000-0005-0000-0000-00000E040000}"/>
    <cellStyle name="Note 14 2" xfId="261" xr:uid="{00000000-0005-0000-0000-00000F040000}"/>
    <cellStyle name="Note 14 20" xfId="1664" xr:uid="{00000000-0005-0000-0000-000010040000}"/>
    <cellStyle name="Note 14 21" xfId="1734" xr:uid="{00000000-0005-0000-0000-000011040000}"/>
    <cellStyle name="Note 14 22" xfId="1807" xr:uid="{00000000-0005-0000-0000-000012040000}"/>
    <cellStyle name="Note 14 23" xfId="1939" xr:uid="{00000000-0005-0000-0000-000013040000}"/>
    <cellStyle name="Note 14 24" xfId="1973" xr:uid="{00000000-0005-0000-0000-000014040000}"/>
    <cellStyle name="Note 14 25" xfId="1971" xr:uid="{00000000-0005-0000-0000-000015040000}"/>
    <cellStyle name="Note 14 26" xfId="2135" xr:uid="{00000000-0005-0000-0000-000016040000}"/>
    <cellStyle name="Note 14 27" xfId="2189" xr:uid="{00000000-0005-0000-0000-000017040000}"/>
    <cellStyle name="Note 14 28" xfId="2301" xr:uid="{00000000-0005-0000-0000-000018040000}"/>
    <cellStyle name="Note 14 29" xfId="2328" xr:uid="{00000000-0005-0000-0000-000019040000}"/>
    <cellStyle name="Note 14 3" xfId="325" xr:uid="{00000000-0005-0000-0000-00001A040000}"/>
    <cellStyle name="Note 14 30" xfId="2406" xr:uid="{00000000-0005-0000-0000-00001B040000}"/>
    <cellStyle name="Note 14 31" xfId="2487" xr:uid="{00000000-0005-0000-0000-00001C040000}"/>
    <cellStyle name="Note 14 32" xfId="2564" xr:uid="{00000000-0005-0000-0000-00001D040000}"/>
    <cellStyle name="Note 14 33" xfId="2648" xr:uid="{00000000-0005-0000-0000-00001E040000}"/>
    <cellStyle name="Note 14 34" xfId="2654" xr:uid="{00000000-0005-0000-0000-00001F040000}"/>
    <cellStyle name="Note 14 35" xfId="2769" xr:uid="{00000000-0005-0000-0000-000020040000}"/>
    <cellStyle name="Note 14 4" xfId="410" xr:uid="{00000000-0005-0000-0000-000021040000}"/>
    <cellStyle name="Note 14 5" xfId="145" xr:uid="{00000000-0005-0000-0000-000022040000}"/>
    <cellStyle name="Note 14 6" xfId="539" xr:uid="{00000000-0005-0000-0000-000023040000}"/>
    <cellStyle name="Note 14 7" xfId="635" xr:uid="{00000000-0005-0000-0000-000024040000}"/>
    <cellStyle name="Note 14 8" xfId="716" xr:uid="{00000000-0005-0000-0000-000025040000}"/>
    <cellStyle name="Note 14 9" xfId="795" xr:uid="{00000000-0005-0000-0000-000026040000}"/>
    <cellStyle name="Note 15" xfId="128" xr:uid="{00000000-0005-0000-0000-000027040000}"/>
    <cellStyle name="Note 15 10" xfId="873" xr:uid="{00000000-0005-0000-0000-000028040000}"/>
    <cellStyle name="Note 15 11" xfId="952" xr:uid="{00000000-0005-0000-0000-000029040000}"/>
    <cellStyle name="Note 15 12" xfId="1035" xr:uid="{00000000-0005-0000-0000-00002A040000}"/>
    <cellStyle name="Note 15 13" xfId="1114" xr:uid="{00000000-0005-0000-0000-00002B040000}"/>
    <cellStyle name="Note 15 14" xfId="1191" xr:uid="{00000000-0005-0000-0000-00002C040000}"/>
    <cellStyle name="Note 15 15" xfId="1267" xr:uid="{00000000-0005-0000-0000-00002D040000}"/>
    <cellStyle name="Note 15 16" xfId="1345" xr:uid="{00000000-0005-0000-0000-00002E040000}"/>
    <cellStyle name="Note 15 17" xfId="1426" xr:uid="{00000000-0005-0000-0000-00002F040000}"/>
    <cellStyle name="Note 15 18" xfId="1504" xr:uid="{00000000-0005-0000-0000-000030040000}"/>
    <cellStyle name="Note 15 19" xfId="1583" xr:uid="{00000000-0005-0000-0000-000031040000}"/>
    <cellStyle name="Note 15 2" xfId="258" xr:uid="{00000000-0005-0000-0000-000032040000}"/>
    <cellStyle name="Note 15 20" xfId="1661" xr:uid="{00000000-0005-0000-0000-000033040000}"/>
    <cellStyle name="Note 15 21" xfId="1731" xr:uid="{00000000-0005-0000-0000-000034040000}"/>
    <cellStyle name="Note 15 22" xfId="1804" xr:uid="{00000000-0005-0000-0000-000035040000}"/>
    <cellStyle name="Note 15 23" xfId="1936" xr:uid="{00000000-0005-0000-0000-000036040000}"/>
    <cellStyle name="Note 15 24" xfId="1958" xr:uid="{00000000-0005-0000-0000-000037040000}"/>
    <cellStyle name="Note 15 25" xfId="2004" xr:uid="{00000000-0005-0000-0000-000038040000}"/>
    <cellStyle name="Note 15 26" xfId="2132" xr:uid="{00000000-0005-0000-0000-000039040000}"/>
    <cellStyle name="Note 15 27" xfId="2167" xr:uid="{00000000-0005-0000-0000-00003A040000}"/>
    <cellStyle name="Note 15 28" xfId="2298" xr:uid="{00000000-0005-0000-0000-00003B040000}"/>
    <cellStyle name="Note 15 29" xfId="2252" xr:uid="{00000000-0005-0000-0000-00003C040000}"/>
    <cellStyle name="Note 15 3" xfId="155" xr:uid="{00000000-0005-0000-0000-00003D040000}"/>
    <cellStyle name="Note 15 30" xfId="2403" xr:uid="{00000000-0005-0000-0000-00003E040000}"/>
    <cellStyle name="Note 15 31" xfId="2484" xr:uid="{00000000-0005-0000-0000-00003F040000}"/>
    <cellStyle name="Note 15 32" xfId="2561" xr:uid="{00000000-0005-0000-0000-000040040000}"/>
    <cellStyle name="Note 15 33" xfId="2645" xr:uid="{00000000-0005-0000-0000-000041040000}"/>
    <cellStyle name="Note 15 34" xfId="2605" xr:uid="{00000000-0005-0000-0000-000042040000}"/>
    <cellStyle name="Note 15 35" xfId="2766" xr:uid="{00000000-0005-0000-0000-000043040000}"/>
    <cellStyle name="Note 15 4" xfId="242" xr:uid="{00000000-0005-0000-0000-000044040000}"/>
    <cellStyle name="Note 15 5" xfId="383" xr:uid="{00000000-0005-0000-0000-000045040000}"/>
    <cellStyle name="Note 15 6" xfId="528" xr:uid="{00000000-0005-0000-0000-000046040000}"/>
    <cellStyle name="Note 15 7" xfId="632" xr:uid="{00000000-0005-0000-0000-000047040000}"/>
    <cellStyle name="Note 15 8" xfId="713" xr:uid="{00000000-0005-0000-0000-000048040000}"/>
    <cellStyle name="Note 15 9" xfId="792" xr:uid="{00000000-0005-0000-0000-000049040000}"/>
    <cellStyle name="Note 16" xfId="43" xr:uid="{00000000-0005-0000-0000-00004A040000}"/>
    <cellStyle name="Note 17" xfId="175" xr:uid="{00000000-0005-0000-0000-00004B040000}"/>
    <cellStyle name="Note 18" xfId="343" xr:uid="{00000000-0005-0000-0000-00004C040000}"/>
    <cellStyle name="Note 19" xfId="364" xr:uid="{00000000-0005-0000-0000-00004D040000}"/>
    <cellStyle name="Note 2" xfId="51" xr:uid="{00000000-0005-0000-0000-00004E040000}"/>
    <cellStyle name="Note 2 10" xfId="99" xr:uid="{00000000-0005-0000-0000-00004F040000}"/>
    <cellStyle name="Note 2 10 10" xfId="844" xr:uid="{00000000-0005-0000-0000-000050040000}"/>
    <cellStyle name="Note 2 10 11" xfId="924" xr:uid="{00000000-0005-0000-0000-000051040000}"/>
    <cellStyle name="Note 2 10 12" xfId="1008" xr:uid="{00000000-0005-0000-0000-000052040000}"/>
    <cellStyle name="Note 2 10 13" xfId="1086" xr:uid="{00000000-0005-0000-0000-000053040000}"/>
    <cellStyle name="Note 2 10 14" xfId="1165" xr:uid="{00000000-0005-0000-0000-000054040000}"/>
    <cellStyle name="Note 2 10 15" xfId="1240" xr:uid="{00000000-0005-0000-0000-000055040000}"/>
    <cellStyle name="Note 2 10 16" xfId="1318" xr:uid="{00000000-0005-0000-0000-000056040000}"/>
    <cellStyle name="Note 2 10 17" xfId="1399" xr:uid="{00000000-0005-0000-0000-000057040000}"/>
    <cellStyle name="Note 2 10 18" xfId="1477" xr:uid="{00000000-0005-0000-0000-000058040000}"/>
    <cellStyle name="Note 2 10 19" xfId="1556" xr:uid="{00000000-0005-0000-0000-000059040000}"/>
    <cellStyle name="Note 2 10 2" xfId="229" xr:uid="{00000000-0005-0000-0000-00005A040000}"/>
    <cellStyle name="Note 2 10 20" xfId="1634" xr:uid="{00000000-0005-0000-0000-00005B040000}"/>
    <cellStyle name="Note 2 10 21" xfId="1706" xr:uid="{00000000-0005-0000-0000-00005C040000}"/>
    <cellStyle name="Note 2 10 22" xfId="1779" xr:uid="{00000000-0005-0000-0000-00005D040000}"/>
    <cellStyle name="Note 2 10 23" xfId="1907" xr:uid="{00000000-0005-0000-0000-00005E040000}"/>
    <cellStyle name="Note 2 10 24" xfId="1827" xr:uid="{00000000-0005-0000-0000-00005F040000}"/>
    <cellStyle name="Note 2 10 25" xfId="1849" xr:uid="{00000000-0005-0000-0000-000060040000}"/>
    <cellStyle name="Note 2 10 26" xfId="2105" xr:uid="{00000000-0005-0000-0000-000061040000}"/>
    <cellStyle name="Note 2 10 27" xfId="2155" xr:uid="{00000000-0005-0000-0000-000062040000}"/>
    <cellStyle name="Note 2 10 28" xfId="2285" xr:uid="{00000000-0005-0000-0000-000063040000}"/>
    <cellStyle name="Note 2 10 29" xfId="2270" xr:uid="{00000000-0005-0000-0000-000064040000}"/>
    <cellStyle name="Note 2 10 3" xfId="320" xr:uid="{00000000-0005-0000-0000-000065040000}"/>
    <cellStyle name="Note 2 10 30" xfId="2329" xr:uid="{00000000-0005-0000-0000-000066040000}"/>
    <cellStyle name="Note 2 10 31" xfId="2455" xr:uid="{00000000-0005-0000-0000-000067040000}"/>
    <cellStyle name="Note 2 10 32" xfId="2535" xr:uid="{00000000-0005-0000-0000-000068040000}"/>
    <cellStyle name="Note 2 10 33" xfId="2616" xr:uid="{00000000-0005-0000-0000-000069040000}"/>
    <cellStyle name="Note 2 10 34" xfId="2363" xr:uid="{00000000-0005-0000-0000-00006A040000}"/>
    <cellStyle name="Note 2 10 35" xfId="2741" xr:uid="{00000000-0005-0000-0000-00006B040000}"/>
    <cellStyle name="Note 2 10 4" xfId="372" xr:uid="{00000000-0005-0000-0000-00006C040000}"/>
    <cellStyle name="Note 2 10 5" xfId="391" xr:uid="{00000000-0005-0000-0000-00006D040000}"/>
    <cellStyle name="Note 2 10 6" xfId="518" xr:uid="{00000000-0005-0000-0000-00006E040000}"/>
    <cellStyle name="Note 2 10 7" xfId="604" xr:uid="{00000000-0005-0000-0000-00006F040000}"/>
    <cellStyle name="Note 2 10 8" xfId="684" xr:uid="{00000000-0005-0000-0000-000070040000}"/>
    <cellStyle name="Note 2 10 9" xfId="763" xr:uid="{00000000-0005-0000-0000-000071040000}"/>
    <cellStyle name="Note 2 11" xfId="123" xr:uid="{00000000-0005-0000-0000-000072040000}"/>
    <cellStyle name="Note 2 11 10" xfId="868" xr:uid="{00000000-0005-0000-0000-000073040000}"/>
    <cellStyle name="Note 2 11 11" xfId="947" xr:uid="{00000000-0005-0000-0000-000074040000}"/>
    <cellStyle name="Note 2 11 12" xfId="1031" xr:uid="{00000000-0005-0000-0000-000075040000}"/>
    <cellStyle name="Note 2 11 13" xfId="1110" xr:uid="{00000000-0005-0000-0000-000076040000}"/>
    <cellStyle name="Note 2 11 14" xfId="1187" xr:uid="{00000000-0005-0000-0000-000077040000}"/>
    <cellStyle name="Note 2 11 15" xfId="1262" xr:uid="{00000000-0005-0000-0000-000078040000}"/>
    <cellStyle name="Note 2 11 16" xfId="1340" xr:uid="{00000000-0005-0000-0000-000079040000}"/>
    <cellStyle name="Note 2 11 17" xfId="1421" xr:uid="{00000000-0005-0000-0000-00007A040000}"/>
    <cellStyle name="Note 2 11 18" xfId="1499" xr:uid="{00000000-0005-0000-0000-00007B040000}"/>
    <cellStyle name="Note 2 11 19" xfId="1579" xr:uid="{00000000-0005-0000-0000-00007C040000}"/>
    <cellStyle name="Note 2 11 2" xfId="253" xr:uid="{00000000-0005-0000-0000-00007D040000}"/>
    <cellStyle name="Note 2 11 20" xfId="1656" xr:uid="{00000000-0005-0000-0000-00007E040000}"/>
    <cellStyle name="Note 2 11 21" xfId="1727" xr:uid="{00000000-0005-0000-0000-00007F040000}"/>
    <cellStyle name="Note 2 11 22" xfId="1800" xr:uid="{00000000-0005-0000-0000-000080040000}"/>
    <cellStyle name="Note 2 11 23" xfId="1931" xr:uid="{00000000-0005-0000-0000-000081040000}"/>
    <cellStyle name="Note 2 11 24" xfId="2013" xr:uid="{00000000-0005-0000-0000-000082040000}"/>
    <cellStyle name="Note 2 11 25" xfId="1972" xr:uid="{00000000-0005-0000-0000-000083040000}"/>
    <cellStyle name="Note 2 11 26" xfId="2127" xr:uid="{00000000-0005-0000-0000-000084040000}"/>
    <cellStyle name="Note 2 11 27" xfId="2212" xr:uid="{00000000-0005-0000-0000-000085040000}"/>
    <cellStyle name="Note 2 11 28" xfId="2075" xr:uid="{00000000-0005-0000-0000-000086040000}"/>
    <cellStyle name="Note 2 11 29" xfId="2341" xr:uid="{00000000-0005-0000-0000-000087040000}"/>
    <cellStyle name="Note 2 11 3" xfId="309" xr:uid="{00000000-0005-0000-0000-000088040000}"/>
    <cellStyle name="Note 2 11 30" xfId="2398" xr:uid="{00000000-0005-0000-0000-000089040000}"/>
    <cellStyle name="Note 2 11 31" xfId="2479" xr:uid="{00000000-0005-0000-0000-00008A040000}"/>
    <cellStyle name="Note 2 11 32" xfId="2556" xr:uid="{00000000-0005-0000-0000-00008B040000}"/>
    <cellStyle name="Note 2 11 33" xfId="2640" xr:uid="{00000000-0005-0000-0000-00008C040000}"/>
    <cellStyle name="Note 2 11 34" xfId="2274" xr:uid="{00000000-0005-0000-0000-00008D040000}"/>
    <cellStyle name="Note 2 11 35" xfId="2762" xr:uid="{00000000-0005-0000-0000-00008E040000}"/>
    <cellStyle name="Note 2 11 4" xfId="377" xr:uid="{00000000-0005-0000-0000-00008F040000}"/>
    <cellStyle name="Note 2 11 5" xfId="356" xr:uid="{00000000-0005-0000-0000-000090040000}"/>
    <cellStyle name="Note 2 11 6" xfId="436" xr:uid="{00000000-0005-0000-0000-000091040000}"/>
    <cellStyle name="Note 2 11 7" xfId="628" xr:uid="{00000000-0005-0000-0000-000092040000}"/>
    <cellStyle name="Note 2 11 8" xfId="708" xr:uid="{00000000-0005-0000-0000-000093040000}"/>
    <cellStyle name="Note 2 11 9" xfId="787" xr:uid="{00000000-0005-0000-0000-000094040000}"/>
    <cellStyle name="Note 2 12" xfId="118" xr:uid="{00000000-0005-0000-0000-000095040000}"/>
    <cellStyle name="Note 2 12 10" xfId="863" xr:uid="{00000000-0005-0000-0000-000096040000}"/>
    <cellStyle name="Note 2 12 11" xfId="943" xr:uid="{00000000-0005-0000-0000-000097040000}"/>
    <cellStyle name="Note 2 12 12" xfId="1026" xr:uid="{00000000-0005-0000-0000-000098040000}"/>
    <cellStyle name="Note 2 12 13" xfId="1105" xr:uid="{00000000-0005-0000-0000-000099040000}"/>
    <cellStyle name="Note 2 12 14" xfId="1182" xr:uid="{00000000-0005-0000-0000-00009A040000}"/>
    <cellStyle name="Note 2 12 15" xfId="1258" xr:uid="{00000000-0005-0000-0000-00009B040000}"/>
    <cellStyle name="Note 2 12 16" xfId="1336" xr:uid="{00000000-0005-0000-0000-00009C040000}"/>
    <cellStyle name="Note 2 12 17" xfId="1417" xr:uid="{00000000-0005-0000-0000-00009D040000}"/>
    <cellStyle name="Note 2 12 18" xfId="1495" xr:uid="{00000000-0005-0000-0000-00009E040000}"/>
    <cellStyle name="Note 2 12 19" xfId="1574" xr:uid="{00000000-0005-0000-0000-00009F040000}"/>
    <cellStyle name="Note 2 12 2" xfId="248" xr:uid="{00000000-0005-0000-0000-0000A0040000}"/>
    <cellStyle name="Note 2 12 20" xfId="1651" xr:uid="{00000000-0005-0000-0000-0000A1040000}"/>
    <cellStyle name="Note 2 12 21" xfId="1723" xr:uid="{00000000-0005-0000-0000-0000A2040000}"/>
    <cellStyle name="Note 2 12 22" xfId="1796" xr:uid="{00000000-0005-0000-0000-0000A3040000}"/>
    <cellStyle name="Note 2 12 23" xfId="1926" xr:uid="{00000000-0005-0000-0000-0000A4040000}"/>
    <cellStyle name="Note 2 12 24" xfId="1999" xr:uid="{00000000-0005-0000-0000-0000A5040000}"/>
    <cellStyle name="Note 2 12 25" xfId="1829" xr:uid="{00000000-0005-0000-0000-0000A6040000}"/>
    <cellStyle name="Note 2 12 26" xfId="2122" xr:uid="{00000000-0005-0000-0000-0000A7040000}"/>
    <cellStyle name="Note 2 12 27" xfId="2183" xr:uid="{00000000-0005-0000-0000-0000A8040000}"/>
    <cellStyle name="Note 2 12 28" xfId="2209" xr:uid="{00000000-0005-0000-0000-0000A9040000}"/>
    <cellStyle name="Note 2 12 29" xfId="2332" xr:uid="{00000000-0005-0000-0000-0000AA040000}"/>
    <cellStyle name="Note 2 12 3" xfId="303" xr:uid="{00000000-0005-0000-0000-0000AB040000}"/>
    <cellStyle name="Note 2 12 30" xfId="2393" xr:uid="{00000000-0005-0000-0000-0000AC040000}"/>
    <cellStyle name="Note 2 12 31" xfId="2474" xr:uid="{00000000-0005-0000-0000-0000AD040000}"/>
    <cellStyle name="Note 2 12 32" xfId="2552" xr:uid="{00000000-0005-0000-0000-0000AE040000}"/>
    <cellStyle name="Note 2 12 33" xfId="2635" xr:uid="{00000000-0005-0000-0000-0000AF040000}"/>
    <cellStyle name="Note 2 12 34" xfId="2361" xr:uid="{00000000-0005-0000-0000-0000B0040000}"/>
    <cellStyle name="Note 2 12 35" xfId="2758" xr:uid="{00000000-0005-0000-0000-0000B1040000}"/>
    <cellStyle name="Note 2 12 4" xfId="419" xr:uid="{00000000-0005-0000-0000-0000B2040000}"/>
    <cellStyle name="Note 2 12 5" xfId="279" xr:uid="{00000000-0005-0000-0000-0000B3040000}"/>
    <cellStyle name="Note 2 12 6" xfId="526" xr:uid="{00000000-0005-0000-0000-0000B4040000}"/>
    <cellStyle name="Note 2 12 7" xfId="623" xr:uid="{00000000-0005-0000-0000-0000B5040000}"/>
    <cellStyle name="Note 2 12 8" xfId="703" xr:uid="{00000000-0005-0000-0000-0000B6040000}"/>
    <cellStyle name="Note 2 12 9" xfId="782" xr:uid="{00000000-0005-0000-0000-0000B7040000}"/>
    <cellStyle name="Note 2 13" xfId="136" xr:uid="{00000000-0005-0000-0000-0000B8040000}"/>
    <cellStyle name="Note 2 13 10" xfId="881" xr:uid="{00000000-0005-0000-0000-0000B9040000}"/>
    <cellStyle name="Note 2 13 11" xfId="959" xr:uid="{00000000-0005-0000-0000-0000BA040000}"/>
    <cellStyle name="Note 2 13 12" xfId="1043" xr:uid="{00000000-0005-0000-0000-0000BB040000}"/>
    <cellStyle name="Note 2 13 13" xfId="1122" xr:uid="{00000000-0005-0000-0000-0000BC040000}"/>
    <cellStyle name="Note 2 13 14" xfId="1199" xr:uid="{00000000-0005-0000-0000-0000BD040000}"/>
    <cellStyle name="Note 2 13 15" xfId="1274" xr:uid="{00000000-0005-0000-0000-0000BE040000}"/>
    <cellStyle name="Note 2 13 16" xfId="1352" xr:uid="{00000000-0005-0000-0000-0000BF040000}"/>
    <cellStyle name="Note 2 13 17" xfId="1433" xr:uid="{00000000-0005-0000-0000-0000C0040000}"/>
    <cellStyle name="Note 2 13 18" xfId="1511" xr:uid="{00000000-0005-0000-0000-0000C1040000}"/>
    <cellStyle name="Note 2 13 19" xfId="1591" xr:uid="{00000000-0005-0000-0000-0000C2040000}"/>
    <cellStyle name="Note 2 13 2" xfId="266" xr:uid="{00000000-0005-0000-0000-0000C3040000}"/>
    <cellStyle name="Note 2 13 20" xfId="1668" xr:uid="{00000000-0005-0000-0000-0000C4040000}"/>
    <cellStyle name="Note 2 13 21" xfId="1738" xr:uid="{00000000-0005-0000-0000-0000C5040000}"/>
    <cellStyle name="Note 2 13 22" xfId="1811" xr:uid="{00000000-0005-0000-0000-0000C6040000}"/>
    <cellStyle name="Note 2 13 23" xfId="1944" xr:uid="{00000000-0005-0000-0000-0000C7040000}"/>
    <cellStyle name="Note 2 13 24" xfId="2035" xr:uid="{00000000-0005-0000-0000-0000C8040000}"/>
    <cellStyle name="Note 2 13 25" xfId="2066" xr:uid="{00000000-0005-0000-0000-0000C9040000}"/>
    <cellStyle name="Note 2 13 26" xfId="2140" xr:uid="{00000000-0005-0000-0000-0000CA040000}"/>
    <cellStyle name="Note 2 13 27" xfId="2225" xr:uid="{00000000-0005-0000-0000-0000CB040000}"/>
    <cellStyle name="Note 2 13 28" xfId="2306" xr:uid="{00000000-0005-0000-0000-0000CC040000}"/>
    <cellStyle name="Note 2 13 29" xfId="2379" xr:uid="{00000000-0005-0000-0000-0000CD040000}"/>
    <cellStyle name="Note 2 13 3" xfId="180" xr:uid="{00000000-0005-0000-0000-0000CE040000}"/>
    <cellStyle name="Note 2 13 30" xfId="2411" xr:uid="{00000000-0005-0000-0000-0000CF040000}"/>
    <cellStyle name="Note 2 13 31" xfId="2492" xr:uid="{00000000-0005-0000-0000-0000D0040000}"/>
    <cellStyle name="Note 2 13 32" xfId="2568" xr:uid="{00000000-0005-0000-0000-0000D1040000}"/>
    <cellStyle name="Note 2 13 33" xfId="2653" xr:uid="{00000000-0005-0000-0000-0000D2040000}"/>
    <cellStyle name="Note 2 13 34" xfId="2652" xr:uid="{00000000-0005-0000-0000-0000D3040000}"/>
    <cellStyle name="Note 2 13 35" xfId="2773" xr:uid="{00000000-0005-0000-0000-0000D4040000}"/>
    <cellStyle name="Note 2 13 4" xfId="361" xr:uid="{00000000-0005-0000-0000-0000D5040000}"/>
    <cellStyle name="Note 2 13 5" xfId="433" xr:uid="{00000000-0005-0000-0000-0000D6040000}"/>
    <cellStyle name="Note 2 13 6" xfId="591" xr:uid="{00000000-0005-0000-0000-0000D7040000}"/>
    <cellStyle name="Note 2 13 7" xfId="640" xr:uid="{00000000-0005-0000-0000-0000D8040000}"/>
    <cellStyle name="Note 2 13 8" xfId="721" xr:uid="{00000000-0005-0000-0000-0000D9040000}"/>
    <cellStyle name="Note 2 13 9" xfId="800" xr:uid="{00000000-0005-0000-0000-0000DA040000}"/>
    <cellStyle name="Note 2 14" xfId="138" xr:uid="{00000000-0005-0000-0000-0000DB040000}"/>
    <cellStyle name="Note 2 14 10" xfId="883" xr:uid="{00000000-0005-0000-0000-0000DC040000}"/>
    <cellStyle name="Note 2 14 11" xfId="961" xr:uid="{00000000-0005-0000-0000-0000DD040000}"/>
    <cellStyle name="Note 2 14 12" xfId="1045" xr:uid="{00000000-0005-0000-0000-0000DE040000}"/>
    <cellStyle name="Note 2 14 13" xfId="1124" xr:uid="{00000000-0005-0000-0000-0000DF040000}"/>
    <cellStyle name="Note 2 14 14" xfId="1200" xr:uid="{00000000-0005-0000-0000-0000E0040000}"/>
    <cellStyle name="Note 2 14 15" xfId="1276" xr:uid="{00000000-0005-0000-0000-0000E1040000}"/>
    <cellStyle name="Note 2 14 16" xfId="1354" xr:uid="{00000000-0005-0000-0000-0000E2040000}"/>
    <cellStyle name="Note 2 14 17" xfId="1435" xr:uid="{00000000-0005-0000-0000-0000E3040000}"/>
    <cellStyle name="Note 2 14 18" xfId="1513" xr:uid="{00000000-0005-0000-0000-0000E4040000}"/>
    <cellStyle name="Note 2 14 19" xfId="1593" xr:uid="{00000000-0005-0000-0000-0000E5040000}"/>
    <cellStyle name="Note 2 14 2" xfId="268" xr:uid="{00000000-0005-0000-0000-0000E6040000}"/>
    <cellStyle name="Note 2 14 20" xfId="1669" xr:uid="{00000000-0005-0000-0000-0000E7040000}"/>
    <cellStyle name="Note 2 14 21" xfId="1739" xr:uid="{00000000-0005-0000-0000-0000E8040000}"/>
    <cellStyle name="Note 2 14 22" xfId="1812" xr:uid="{00000000-0005-0000-0000-0000E9040000}"/>
    <cellStyle name="Note 2 14 23" xfId="1946" xr:uid="{00000000-0005-0000-0000-0000EA040000}"/>
    <cellStyle name="Note 2 14 24" xfId="2037" xr:uid="{00000000-0005-0000-0000-0000EB040000}"/>
    <cellStyle name="Note 2 14 25" xfId="2068" xr:uid="{00000000-0005-0000-0000-0000EC040000}"/>
    <cellStyle name="Note 2 14 26" xfId="2142" xr:uid="{00000000-0005-0000-0000-0000ED040000}"/>
    <cellStyle name="Note 2 14 27" xfId="2227" xr:uid="{00000000-0005-0000-0000-0000EE040000}"/>
    <cellStyle name="Note 2 14 28" xfId="2307" xr:uid="{00000000-0005-0000-0000-0000EF040000}"/>
    <cellStyle name="Note 2 14 29" xfId="2380" xr:uid="{00000000-0005-0000-0000-0000F0040000}"/>
    <cellStyle name="Note 2 14 3" xfId="319" xr:uid="{00000000-0005-0000-0000-0000F1040000}"/>
    <cellStyle name="Note 2 14 30" xfId="2413" xr:uid="{00000000-0005-0000-0000-0000F2040000}"/>
    <cellStyle name="Note 2 14 31" xfId="2493" xr:uid="{00000000-0005-0000-0000-0000F3040000}"/>
    <cellStyle name="Note 2 14 32" xfId="2570" xr:uid="{00000000-0005-0000-0000-0000F4040000}"/>
    <cellStyle name="Note 2 14 33" xfId="2655" xr:uid="{00000000-0005-0000-0000-0000F5040000}"/>
    <cellStyle name="Note 2 14 34" xfId="2444" xr:uid="{00000000-0005-0000-0000-0000F6040000}"/>
    <cellStyle name="Note 2 14 35" xfId="2774" xr:uid="{00000000-0005-0000-0000-0000F7040000}"/>
    <cellStyle name="Note 2 14 4" xfId="432" xr:uid="{00000000-0005-0000-0000-0000F8040000}"/>
    <cellStyle name="Note 2 14 5" xfId="430" xr:uid="{00000000-0005-0000-0000-0000F9040000}"/>
    <cellStyle name="Note 2 14 6" xfId="593" xr:uid="{00000000-0005-0000-0000-0000FA040000}"/>
    <cellStyle name="Note 2 14 7" xfId="641" xr:uid="{00000000-0005-0000-0000-0000FB040000}"/>
    <cellStyle name="Note 2 14 8" xfId="722" xr:uid="{00000000-0005-0000-0000-0000FC040000}"/>
    <cellStyle name="Note 2 14 9" xfId="802" xr:uid="{00000000-0005-0000-0000-0000FD040000}"/>
    <cellStyle name="Note 2 15" xfId="181" xr:uid="{00000000-0005-0000-0000-0000FE040000}"/>
    <cellStyle name="Note 2 16" xfId="321" xr:uid="{00000000-0005-0000-0000-0000FF040000}"/>
    <cellStyle name="Note 2 17" xfId="281" xr:uid="{00000000-0005-0000-0000-000000050000}"/>
    <cellStyle name="Note 2 18" xfId="338" xr:uid="{00000000-0005-0000-0000-000001050000}"/>
    <cellStyle name="Note 2 19" xfId="392" xr:uid="{00000000-0005-0000-0000-000002050000}"/>
    <cellStyle name="Note 2 2" xfId="70" xr:uid="{00000000-0005-0000-0000-000003050000}"/>
    <cellStyle name="Note 2 2 10" xfId="815" xr:uid="{00000000-0005-0000-0000-000004050000}"/>
    <cellStyle name="Note 2 2 11" xfId="895" xr:uid="{00000000-0005-0000-0000-000005050000}"/>
    <cellStyle name="Note 2 2 12" xfId="979" xr:uid="{00000000-0005-0000-0000-000006050000}"/>
    <cellStyle name="Note 2 2 13" xfId="1057" xr:uid="{00000000-0005-0000-0000-000007050000}"/>
    <cellStyle name="Note 2 2 14" xfId="1136" xr:uid="{00000000-0005-0000-0000-000008050000}"/>
    <cellStyle name="Note 2 2 15" xfId="1211" xr:uid="{00000000-0005-0000-0000-000009050000}"/>
    <cellStyle name="Note 2 2 16" xfId="1290" xr:uid="{00000000-0005-0000-0000-00000A050000}"/>
    <cellStyle name="Note 2 2 17" xfId="1371" xr:uid="{00000000-0005-0000-0000-00000B050000}"/>
    <cellStyle name="Note 2 2 18" xfId="1449" xr:uid="{00000000-0005-0000-0000-00000C050000}"/>
    <cellStyle name="Note 2 2 19" xfId="1528" xr:uid="{00000000-0005-0000-0000-00000D050000}"/>
    <cellStyle name="Note 2 2 2" xfId="200" xr:uid="{00000000-0005-0000-0000-00000E050000}"/>
    <cellStyle name="Note 2 2 20" xfId="1606" xr:uid="{00000000-0005-0000-0000-00000F050000}"/>
    <cellStyle name="Note 2 2 21" xfId="1679" xr:uid="{00000000-0005-0000-0000-000010050000}"/>
    <cellStyle name="Note 2 2 22" xfId="1752" xr:uid="{00000000-0005-0000-0000-000011050000}"/>
    <cellStyle name="Note 2 2 23" xfId="1878" xr:uid="{00000000-0005-0000-0000-000012050000}"/>
    <cellStyle name="Note 2 2 24" xfId="1975" xr:uid="{00000000-0005-0000-0000-000013050000}"/>
    <cellStyle name="Note 2 2 25" xfId="2036" xr:uid="{00000000-0005-0000-0000-000014050000}"/>
    <cellStyle name="Note 2 2 26" xfId="2076" xr:uid="{00000000-0005-0000-0000-000015050000}"/>
    <cellStyle name="Note 2 2 27" xfId="2174" xr:uid="{00000000-0005-0000-0000-000016050000}"/>
    <cellStyle name="Note 2 2 28" xfId="2263" xr:uid="{00000000-0005-0000-0000-000017050000}"/>
    <cellStyle name="Note 2 2 29" xfId="2335" xr:uid="{00000000-0005-0000-0000-000018050000}"/>
    <cellStyle name="Note 2 2 3" xfId="289" xr:uid="{00000000-0005-0000-0000-000019050000}"/>
    <cellStyle name="Note 2 2 30" xfId="2375" xr:uid="{00000000-0005-0000-0000-00001A050000}"/>
    <cellStyle name="Note 2 2 31" xfId="2426" xr:uid="{00000000-0005-0000-0000-00001B050000}"/>
    <cellStyle name="Note 2 2 32" xfId="2506" xr:uid="{00000000-0005-0000-0000-00001C050000}"/>
    <cellStyle name="Note 2 2 33" xfId="2587" xr:uid="{00000000-0005-0000-0000-00001D050000}"/>
    <cellStyle name="Note 2 2 34" xfId="2675" xr:uid="{00000000-0005-0000-0000-00001E050000}"/>
    <cellStyle name="Note 2 2 35" xfId="2714" xr:uid="{00000000-0005-0000-0000-00001F050000}"/>
    <cellStyle name="Note 2 2 4" xfId="398" xr:uid="{00000000-0005-0000-0000-000020050000}"/>
    <cellStyle name="Note 2 2 5" xfId="442" xr:uid="{00000000-0005-0000-0000-000021050000}"/>
    <cellStyle name="Note 2 2 6" xfId="547" xr:uid="{00000000-0005-0000-0000-000022050000}"/>
    <cellStyle name="Note 2 2 7" xfId="517" xr:uid="{00000000-0005-0000-0000-000023050000}"/>
    <cellStyle name="Note 2 2 8" xfId="655" xr:uid="{00000000-0005-0000-0000-000024050000}"/>
    <cellStyle name="Note 2 2 9" xfId="735" xr:uid="{00000000-0005-0000-0000-000025050000}"/>
    <cellStyle name="Note 2 20" xfId="463" xr:uid="{00000000-0005-0000-0000-000026050000}"/>
    <cellStyle name="Note 2 21" xfId="488" xr:uid="{00000000-0005-0000-0000-000027050000}"/>
    <cellStyle name="Note 2 22" xfId="615" xr:uid="{00000000-0005-0000-0000-000028050000}"/>
    <cellStyle name="Note 2 23" xfId="709" xr:uid="{00000000-0005-0000-0000-000029050000}"/>
    <cellStyle name="Note 2 24" xfId="801" xr:uid="{00000000-0005-0000-0000-00002A050000}"/>
    <cellStyle name="Note 2 25" xfId="457" xr:uid="{00000000-0005-0000-0000-00002B050000}"/>
    <cellStyle name="Note 2 26" xfId="734" xr:uid="{00000000-0005-0000-0000-00002C050000}"/>
    <cellStyle name="Note 2 27" xfId="995" xr:uid="{00000000-0005-0000-0000-00002D050000}"/>
    <cellStyle name="Note 2 28" xfId="1123" xr:uid="{00000000-0005-0000-0000-00002E050000}"/>
    <cellStyle name="Note 2 29" xfId="1152" xr:uid="{00000000-0005-0000-0000-00002F050000}"/>
    <cellStyle name="Note 2 3" xfId="66" xr:uid="{00000000-0005-0000-0000-000030050000}"/>
    <cellStyle name="Note 2 3 10" xfId="812" xr:uid="{00000000-0005-0000-0000-000031050000}"/>
    <cellStyle name="Note 2 3 11" xfId="891" xr:uid="{00000000-0005-0000-0000-000032050000}"/>
    <cellStyle name="Note 2 3 12" xfId="975" xr:uid="{00000000-0005-0000-0000-000033050000}"/>
    <cellStyle name="Note 2 3 13" xfId="1053" xr:uid="{00000000-0005-0000-0000-000034050000}"/>
    <cellStyle name="Note 2 3 14" xfId="1134" xr:uid="{00000000-0005-0000-0000-000035050000}"/>
    <cellStyle name="Note 2 3 15" xfId="1208" xr:uid="{00000000-0005-0000-0000-000036050000}"/>
    <cellStyle name="Note 2 3 16" xfId="1286" xr:uid="{00000000-0005-0000-0000-000037050000}"/>
    <cellStyle name="Note 2 3 17" xfId="1367" xr:uid="{00000000-0005-0000-0000-000038050000}"/>
    <cellStyle name="Note 2 3 18" xfId="1445" xr:uid="{00000000-0005-0000-0000-000039050000}"/>
    <cellStyle name="Note 2 3 19" xfId="1526" xr:uid="{00000000-0005-0000-0000-00003A050000}"/>
    <cellStyle name="Note 2 3 2" xfId="196" xr:uid="{00000000-0005-0000-0000-00003B050000}"/>
    <cellStyle name="Note 2 3 20" xfId="1603" xr:uid="{00000000-0005-0000-0000-00003C050000}"/>
    <cellStyle name="Note 2 3 21" xfId="1677" xr:uid="{00000000-0005-0000-0000-00003D050000}"/>
    <cellStyle name="Note 2 3 22" xfId="1750" xr:uid="{00000000-0005-0000-0000-00003E050000}"/>
    <cellStyle name="Note 2 3 23" xfId="1874" xr:uid="{00000000-0005-0000-0000-00003F050000}"/>
    <cellStyle name="Note 2 3 24" xfId="2009" xr:uid="{00000000-0005-0000-0000-000040050000}"/>
    <cellStyle name="Note 2 3 25" xfId="1845" xr:uid="{00000000-0005-0000-0000-000041050000}"/>
    <cellStyle name="Note 2 3 26" xfId="2072" xr:uid="{00000000-0005-0000-0000-000042050000}"/>
    <cellStyle name="Note 2 3 27" xfId="2207" xr:uid="{00000000-0005-0000-0000-000043050000}"/>
    <cellStyle name="Note 2 3 28" xfId="2126" xr:uid="{00000000-0005-0000-0000-000044050000}"/>
    <cellStyle name="Note 2 3 29" xfId="2368" xr:uid="{00000000-0005-0000-0000-000045050000}"/>
    <cellStyle name="Note 2 3 3" xfId="298" xr:uid="{00000000-0005-0000-0000-000046050000}"/>
    <cellStyle name="Note 2 3 30" xfId="2237" xr:uid="{00000000-0005-0000-0000-000047050000}"/>
    <cellStyle name="Note 2 3 31" xfId="2423" xr:uid="{00000000-0005-0000-0000-000048050000}"/>
    <cellStyle name="Note 2 3 32" xfId="2503" xr:uid="{00000000-0005-0000-0000-000049050000}"/>
    <cellStyle name="Note 2 3 33" xfId="2583" xr:uid="{00000000-0005-0000-0000-00004A050000}"/>
    <cellStyle name="Note 2 3 34" xfId="2661" xr:uid="{00000000-0005-0000-0000-00004B050000}"/>
    <cellStyle name="Note 2 3 35" xfId="2712" xr:uid="{00000000-0005-0000-0000-00004C050000}"/>
    <cellStyle name="Note 2 3 4" xfId="305" xr:uid="{00000000-0005-0000-0000-00004D050000}"/>
    <cellStyle name="Note 2 3 5" xfId="505" xr:uid="{00000000-0005-0000-0000-00004E050000}"/>
    <cellStyle name="Note 2 3 6" xfId="532" xr:uid="{00000000-0005-0000-0000-00004F050000}"/>
    <cellStyle name="Note 2 3 7" xfId="569" xr:uid="{00000000-0005-0000-0000-000050050000}"/>
    <cellStyle name="Note 2 3 8" xfId="651" xr:uid="{00000000-0005-0000-0000-000051050000}"/>
    <cellStyle name="Note 2 3 9" xfId="732" xr:uid="{00000000-0005-0000-0000-000052050000}"/>
    <cellStyle name="Note 2 30" xfId="1277" xr:uid="{00000000-0005-0000-0000-000053050000}"/>
    <cellStyle name="Note 2 31" xfId="1289" xr:uid="{00000000-0005-0000-0000-000054050000}"/>
    <cellStyle name="Note 2 32" xfId="1436" xr:uid="{00000000-0005-0000-0000-000055050000}"/>
    <cellStyle name="Note 2 33" xfId="1448" xr:uid="{00000000-0005-0000-0000-000056050000}"/>
    <cellStyle name="Note 2 34" xfId="1592" xr:uid="{00000000-0005-0000-0000-000057050000}"/>
    <cellStyle name="Note 2 35" xfId="1655" xr:uid="{00000000-0005-0000-0000-000058050000}"/>
    <cellStyle name="Note 2 36" xfId="1859" xr:uid="{00000000-0005-0000-0000-000059050000}"/>
    <cellStyle name="Note 2 37" xfId="1817" xr:uid="{00000000-0005-0000-0000-00005A050000}"/>
    <cellStyle name="Note 2 38" xfId="1832" xr:uid="{00000000-0005-0000-0000-00005B050000}"/>
    <cellStyle name="Note 2 39" xfId="1951" xr:uid="{00000000-0005-0000-0000-00005C050000}"/>
    <cellStyle name="Note 2 4" xfId="63" xr:uid="{00000000-0005-0000-0000-00005D050000}"/>
    <cellStyle name="Note 2 4 10" xfId="809" xr:uid="{00000000-0005-0000-0000-00005E050000}"/>
    <cellStyle name="Note 2 4 11" xfId="888" xr:uid="{00000000-0005-0000-0000-00005F050000}"/>
    <cellStyle name="Note 2 4 12" xfId="972" xr:uid="{00000000-0005-0000-0000-000060050000}"/>
    <cellStyle name="Note 2 4 13" xfId="1050" xr:uid="{00000000-0005-0000-0000-000061050000}"/>
    <cellStyle name="Note 2 4 14" xfId="1131" xr:uid="{00000000-0005-0000-0000-000062050000}"/>
    <cellStyle name="Note 2 4 15" xfId="1205" xr:uid="{00000000-0005-0000-0000-000063050000}"/>
    <cellStyle name="Note 2 4 16" xfId="1283" xr:uid="{00000000-0005-0000-0000-000064050000}"/>
    <cellStyle name="Note 2 4 17" xfId="1364" xr:uid="{00000000-0005-0000-0000-000065050000}"/>
    <cellStyle name="Note 2 4 18" xfId="1442" xr:uid="{00000000-0005-0000-0000-000066050000}"/>
    <cellStyle name="Note 2 4 19" xfId="1523" xr:uid="{00000000-0005-0000-0000-000067050000}"/>
    <cellStyle name="Note 2 4 2" xfId="193" xr:uid="{00000000-0005-0000-0000-000068050000}"/>
    <cellStyle name="Note 2 4 20" xfId="1600" xr:uid="{00000000-0005-0000-0000-000069050000}"/>
    <cellStyle name="Note 2 4 21" xfId="1674" xr:uid="{00000000-0005-0000-0000-00006A050000}"/>
    <cellStyle name="Note 2 4 22" xfId="1747" xr:uid="{00000000-0005-0000-0000-00006B050000}"/>
    <cellStyle name="Note 2 4 23" xfId="1871" xr:uid="{00000000-0005-0000-0000-00006C050000}"/>
    <cellStyle name="Note 2 4 24" xfId="1947" xr:uid="{00000000-0005-0000-0000-00006D050000}"/>
    <cellStyle name="Note 2 4 25" xfId="2062" xr:uid="{00000000-0005-0000-0000-00006E050000}"/>
    <cellStyle name="Note 2 4 26" xfId="1841" xr:uid="{00000000-0005-0000-0000-00006F050000}"/>
    <cellStyle name="Note 2 4 27" xfId="1830" xr:uid="{00000000-0005-0000-0000-000070050000}"/>
    <cellStyle name="Note 2 4 28" xfId="2168" xr:uid="{00000000-0005-0000-0000-000071050000}"/>
    <cellStyle name="Note 2 4 29" xfId="2287" xr:uid="{00000000-0005-0000-0000-000072050000}"/>
    <cellStyle name="Note 2 4 3" xfId="323" xr:uid="{00000000-0005-0000-0000-000073050000}"/>
    <cellStyle name="Note 2 4 30" xfId="2045" xr:uid="{00000000-0005-0000-0000-000074050000}"/>
    <cellStyle name="Note 2 4 31" xfId="2420" xr:uid="{00000000-0005-0000-0000-000075050000}"/>
    <cellStyle name="Note 2 4 32" xfId="2500" xr:uid="{00000000-0005-0000-0000-000076050000}"/>
    <cellStyle name="Note 2 4 33" xfId="2580" xr:uid="{00000000-0005-0000-0000-000077050000}"/>
    <cellStyle name="Note 2 4 34" xfId="2696" xr:uid="{00000000-0005-0000-0000-000078050000}"/>
    <cellStyle name="Note 2 4 35" xfId="2709" xr:uid="{00000000-0005-0000-0000-000079050000}"/>
    <cellStyle name="Note 2 4 4" xfId="308" xr:uid="{00000000-0005-0000-0000-00007A050000}"/>
    <cellStyle name="Note 2 4 5" xfId="481" xr:uid="{00000000-0005-0000-0000-00007B050000}"/>
    <cellStyle name="Note 2 4 6" xfId="443" xr:uid="{00000000-0005-0000-0000-00007C050000}"/>
    <cellStyle name="Note 2 4 7" xfId="438" xr:uid="{00000000-0005-0000-0000-00007D050000}"/>
    <cellStyle name="Note 2 4 8" xfId="648" xr:uid="{00000000-0005-0000-0000-00007E050000}"/>
    <cellStyle name="Note 2 4 9" xfId="729" xr:uid="{00000000-0005-0000-0000-00007F050000}"/>
    <cellStyle name="Note 2 40" xfId="1821" xr:uid="{00000000-0005-0000-0000-000080050000}"/>
    <cellStyle name="Note 2 41" xfId="2208" xr:uid="{00000000-0005-0000-0000-000081050000}"/>
    <cellStyle name="Note 2 42" xfId="2342" xr:uid="{00000000-0005-0000-0000-000082050000}"/>
    <cellStyle name="Note 2 43" xfId="2268" xr:uid="{00000000-0005-0000-0000-000083050000}"/>
    <cellStyle name="Note 2 44" xfId="2157" xr:uid="{00000000-0005-0000-0000-000084050000}"/>
    <cellStyle name="Note 2 45" xfId="2378" xr:uid="{00000000-0005-0000-0000-000085050000}"/>
    <cellStyle name="Note 2 46" xfId="2494" xr:uid="{00000000-0005-0000-0000-000086050000}"/>
    <cellStyle name="Note 2 47" xfId="2682" xr:uid="{00000000-0005-0000-0000-000087050000}"/>
    <cellStyle name="Note 2 48" xfId="2697" xr:uid="{00000000-0005-0000-0000-000088050000}"/>
    <cellStyle name="Note 2 49" xfId="2775" xr:uid="{00000000-0005-0000-0000-000089050000}"/>
    <cellStyle name="Note 2 5" xfId="87" xr:uid="{00000000-0005-0000-0000-00008A050000}"/>
    <cellStyle name="Note 2 5 10" xfId="832" xr:uid="{00000000-0005-0000-0000-00008B050000}"/>
    <cellStyle name="Note 2 5 11" xfId="912" xr:uid="{00000000-0005-0000-0000-00008C050000}"/>
    <cellStyle name="Note 2 5 12" xfId="996" xr:uid="{00000000-0005-0000-0000-00008D050000}"/>
    <cellStyle name="Note 2 5 13" xfId="1074" xr:uid="{00000000-0005-0000-0000-00008E050000}"/>
    <cellStyle name="Note 2 5 14" xfId="1153" xr:uid="{00000000-0005-0000-0000-00008F050000}"/>
    <cellStyle name="Note 2 5 15" xfId="1228" xr:uid="{00000000-0005-0000-0000-000090050000}"/>
    <cellStyle name="Note 2 5 16" xfId="1307" xr:uid="{00000000-0005-0000-0000-000091050000}"/>
    <cellStyle name="Note 2 5 17" xfId="1387" xr:uid="{00000000-0005-0000-0000-000092050000}"/>
    <cellStyle name="Note 2 5 18" xfId="1466" xr:uid="{00000000-0005-0000-0000-000093050000}"/>
    <cellStyle name="Note 2 5 19" xfId="1545" xr:uid="{00000000-0005-0000-0000-000094050000}"/>
    <cellStyle name="Note 2 5 2" xfId="217" xr:uid="{00000000-0005-0000-0000-000095050000}"/>
    <cellStyle name="Note 2 5 20" xfId="1622" xr:uid="{00000000-0005-0000-0000-000096050000}"/>
    <cellStyle name="Note 2 5 21" xfId="1695" xr:uid="{00000000-0005-0000-0000-000097050000}"/>
    <cellStyle name="Note 2 5 22" xfId="1768" xr:uid="{00000000-0005-0000-0000-000098050000}"/>
    <cellStyle name="Note 2 5 23" xfId="1895" xr:uid="{00000000-0005-0000-0000-000099050000}"/>
    <cellStyle name="Note 2 5 24" xfId="1957" xr:uid="{00000000-0005-0000-0000-00009A050000}"/>
    <cellStyle name="Note 2 5 25" xfId="2034" xr:uid="{00000000-0005-0000-0000-00009B050000}"/>
    <cellStyle name="Note 2 5 26" xfId="2093" xr:uid="{00000000-0005-0000-0000-00009C050000}"/>
    <cellStyle name="Note 2 5 27" xfId="2144" xr:uid="{00000000-0005-0000-0000-00009D050000}"/>
    <cellStyle name="Note 2 5 28" xfId="2023" xr:uid="{00000000-0005-0000-0000-00009E050000}"/>
    <cellStyle name="Note 2 5 29" xfId="2309" xr:uid="{00000000-0005-0000-0000-00009F050000}"/>
    <cellStyle name="Note 2 5 3" xfId="354" xr:uid="{00000000-0005-0000-0000-0000A0050000}"/>
    <cellStyle name="Note 2 5 30" xfId="2315" xr:uid="{00000000-0005-0000-0000-0000A1050000}"/>
    <cellStyle name="Note 2 5 31" xfId="2443" xr:uid="{00000000-0005-0000-0000-0000A2050000}"/>
    <cellStyle name="Note 2 5 32" xfId="2523" xr:uid="{00000000-0005-0000-0000-0000A3050000}"/>
    <cellStyle name="Note 2 5 33" xfId="2604" xr:uid="{00000000-0005-0000-0000-0000A4050000}"/>
    <cellStyle name="Note 2 5 34" xfId="2702" xr:uid="{00000000-0005-0000-0000-0000A5050000}"/>
    <cellStyle name="Note 2 5 35" xfId="2730" xr:uid="{00000000-0005-0000-0000-0000A6050000}"/>
    <cellStyle name="Note 2 5 4" xfId="282" xr:uid="{00000000-0005-0000-0000-0000A7050000}"/>
    <cellStyle name="Note 2 5 5" xfId="497" xr:uid="{00000000-0005-0000-0000-0000A8050000}"/>
    <cellStyle name="Note 2 5 6" xfId="561" xr:uid="{00000000-0005-0000-0000-0000A9050000}"/>
    <cellStyle name="Note 2 5 7" xfId="543" xr:uid="{00000000-0005-0000-0000-0000AA050000}"/>
    <cellStyle name="Note 2 5 8" xfId="672" xr:uid="{00000000-0005-0000-0000-0000AB050000}"/>
    <cellStyle name="Note 2 5 9" xfId="752" xr:uid="{00000000-0005-0000-0000-0000AC050000}"/>
    <cellStyle name="Note 2 6" xfId="82" xr:uid="{00000000-0005-0000-0000-0000AD050000}"/>
    <cellStyle name="Note 2 6 10" xfId="827" xr:uid="{00000000-0005-0000-0000-0000AE050000}"/>
    <cellStyle name="Note 2 6 11" xfId="907" xr:uid="{00000000-0005-0000-0000-0000AF050000}"/>
    <cellStyle name="Note 2 6 12" xfId="991" xr:uid="{00000000-0005-0000-0000-0000B0050000}"/>
    <cellStyle name="Note 2 6 13" xfId="1069" xr:uid="{00000000-0005-0000-0000-0000B1050000}"/>
    <cellStyle name="Note 2 6 14" xfId="1148" xr:uid="{00000000-0005-0000-0000-0000B2050000}"/>
    <cellStyle name="Note 2 6 15" xfId="1223" xr:uid="{00000000-0005-0000-0000-0000B3050000}"/>
    <cellStyle name="Note 2 6 16" xfId="1302" xr:uid="{00000000-0005-0000-0000-0000B4050000}"/>
    <cellStyle name="Note 2 6 17" xfId="1383" xr:uid="{00000000-0005-0000-0000-0000B5050000}"/>
    <cellStyle name="Note 2 6 18" xfId="1461" xr:uid="{00000000-0005-0000-0000-0000B6050000}"/>
    <cellStyle name="Note 2 6 19" xfId="1540" xr:uid="{00000000-0005-0000-0000-0000B7050000}"/>
    <cellStyle name="Note 2 6 2" xfId="212" xr:uid="{00000000-0005-0000-0000-0000B8050000}"/>
    <cellStyle name="Note 2 6 20" xfId="1618" xr:uid="{00000000-0005-0000-0000-0000B9050000}"/>
    <cellStyle name="Note 2 6 21" xfId="1691" xr:uid="{00000000-0005-0000-0000-0000BA050000}"/>
    <cellStyle name="Note 2 6 22" xfId="1764" xr:uid="{00000000-0005-0000-0000-0000BB050000}"/>
    <cellStyle name="Note 2 6 23" xfId="1890" xr:uid="{00000000-0005-0000-0000-0000BC050000}"/>
    <cellStyle name="Note 2 6 24" xfId="2001" xr:uid="{00000000-0005-0000-0000-0000BD050000}"/>
    <cellStyle name="Note 2 6 25" xfId="1989" xr:uid="{00000000-0005-0000-0000-0000BE050000}"/>
    <cellStyle name="Note 2 6 26" xfId="2088" xr:uid="{00000000-0005-0000-0000-0000BF050000}"/>
    <cellStyle name="Note 2 6 27" xfId="2040" xr:uid="{00000000-0005-0000-0000-0000C0050000}"/>
    <cellStyle name="Note 2 6 28" xfId="2057" xr:uid="{00000000-0005-0000-0000-0000C1050000}"/>
    <cellStyle name="Note 2 6 29" xfId="2360" xr:uid="{00000000-0005-0000-0000-0000C2050000}"/>
    <cellStyle name="Note 2 6 3" xfId="328" xr:uid="{00000000-0005-0000-0000-0000C3050000}"/>
    <cellStyle name="Note 2 6 30" xfId="2305" xr:uid="{00000000-0005-0000-0000-0000C4050000}"/>
    <cellStyle name="Note 2 6 31" xfId="2438" xr:uid="{00000000-0005-0000-0000-0000C5050000}"/>
    <cellStyle name="Note 2 6 32" xfId="2518" xr:uid="{00000000-0005-0000-0000-0000C6050000}"/>
    <cellStyle name="Note 2 6 33" xfId="2599" xr:uid="{00000000-0005-0000-0000-0000C7050000}"/>
    <cellStyle name="Note 2 6 34" xfId="2668" xr:uid="{00000000-0005-0000-0000-0000C8050000}"/>
    <cellStyle name="Note 2 6 35" xfId="2726" xr:uid="{00000000-0005-0000-0000-0000C9050000}"/>
    <cellStyle name="Note 2 6 4" xfId="358" xr:uid="{00000000-0005-0000-0000-0000CA050000}"/>
    <cellStyle name="Note 2 6 5" xfId="454" xr:uid="{00000000-0005-0000-0000-0000CB050000}"/>
    <cellStyle name="Note 2 6 6" xfId="577" xr:uid="{00000000-0005-0000-0000-0000CC050000}"/>
    <cellStyle name="Note 2 6 7" xfId="581" xr:uid="{00000000-0005-0000-0000-0000CD050000}"/>
    <cellStyle name="Note 2 6 8" xfId="667" xr:uid="{00000000-0005-0000-0000-0000CE050000}"/>
    <cellStyle name="Note 2 6 9" xfId="747" xr:uid="{00000000-0005-0000-0000-0000CF050000}"/>
    <cellStyle name="Note 2 7" xfId="92" xr:uid="{00000000-0005-0000-0000-0000D0050000}"/>
    <cellStyle name="Note 2 7 10" xfId="837" xr:uid="{00000000-0005-0000-0000-0000D1050000}"/>
    <cellStyle name="Note 2 7 11" xfId="917" xr:uid="{00000000-0005-0000-0000-0000D2050000}"/>
    <cellStyle name="Note 2 7 12" xfId="1001" xr:uid="{00000000-0005-0000-0000-0000D3050000}"/>
    <cellStyle name="Note 2 7 13" xfId="1079" xr:uid="{00000000-0005-0000-0000-0000D4050000}"/>
    <cellStyle name="Note 2 7 14" xfId="1158" xr:uid="{00000000-0005-0000-0000-0000D5050000}"/>
    <cellStyle name="Note 2 7 15" xfId="1233" xr:uid="{00000000-0005-0000-0000-0000D6050000}"/>
    <cellStyle name="Note 2 7 16" xfId="1311" xr:uid="{00000000-0005-0000-0000-0000D7050000}"/>
    <cellStyle name="Note 2 7 17" xfId="1392" xr:uid="{00000000-0005-0000-0000-0000D8050000}"/>
    <cellStyle name="Note 2 7 18" xfId="1470" xr:uid="{00000000-0005-0000-0000-0000D9050000}"/>
    <cellStyle name="Note 2 7 19" xfId="1549" xr:uid="{00000000-0005-0000-0000-0000DA050000}"/>
    <cellStyle name="Note 2 7 2" xfId="222" xr:uid="{00000000-0005-0000-0000-0000DB050000}"/>
    <cellStyle name="Note 2 7 20" xfId="1627" xr:uid="{00000000-0005-0000-0000-0000DC050000}"/>
    <cellStyle name="Note 2 7 21" xfId="1699" xr:uid="{00000000-0005-0000-0000-0000DD050000}"/>
    <cellStyle name="Note 2 7 22" xfId="1772" xr:uid="{00000000-0005-0000-0000-0000DE050000}"/>
    <cellStyle name="Note 2 7 23" xfId="1900" xr:uid="{00000000-0005-0000-0000-0000DF050000}"/>
    <cellStyle name="Note 2 7 24" xfId="1998" xr:uid="{00000000-0005-0000-0000-0000E0050000}"/>
    <cellStyle name="Note 2 7 25" xfId="1962" xr:uid="{00000000-0005-0000-0000-0000E1050000}"/>
    <cellStyle name="Note 2 7 26" xfId="2098" xr:uid="{00000000-0005-0000-0000-0000E2050000}"/>
    <cellStyle name="Note 2 7 27" xfId="2181" xr:uid="{00000000-0005-0000-0000-0000E3050000}"/>
    <cellStyle name="Note 2 7 28" xfId="2258" xr:uid="{00000000-0005-0000-0000-0000E4050000}"/>
    <cellStyle name="Note 2 7 29" xfId="2347" xr:uid="{00000000-0005-0000-0000-0000E5050000}"/>
    <cellStyle name="Note 2 7 3" xfId="153" xr:uid="{00000000-0005-0000-0000-0000E6050000}"/>
    <cellStyle name="Note 2 7 30" xfId="2311" xr:uid="{00000000-0005-0000-0000-0000E7050000}"/>
    <cellStyle name="Note 2 7 31" xfId="2448" xr:uid="{00000000-0005-0000-0000-0000E8050000}"/>
    <cellStyle name="Note 2 7 32" xfId="2528" xr:uid="{00000000-0005-0000-0000-0000E9050000}"/>
    <cellStyle name="Note 2 7 33" xfId="2609" xr:uid="{00000000-0005-0000-0000-0000EA050000}"/>
    <cellStyle name="Note 2 7 34" xfId="2399" xr:uid="{00000000-0005-0000-0000-0000EB050000}"/>
    <cellStyle name="Note 2 7 35" xfId="2734" xr:uid="{00000000-0005-0000-0000-0000EC050000}"/>
    <cellStyle name="Note 2 7 4" xfId="395" xr:uid="{00000000-0005-0000-0000-0000ED050000}"/>
    <cellStyle name="Note 2 7 5" xfId="295" xr:uid="{00000000-0005-0000-0000-0000EE050000}"/>
    <cellStyle name="Note 2 7 6" xfId="504" xr:uid="{00000000-0005-0000-0000-0000EF050000}"/>
    <cellStyle name="Note 2 7 7" xfId="597" xr:uid="{00000000-0005-0000-0000-0000F0050000}"/>
    <cellStyle name="Note 2 7 8" xfId="677" xr:uid="{00000000-0005-0000-0000-0000F1050000}"/>
    <cellStyle name="Note 2 7 9" xfId="756" xr:uid="{00000000-0005-0000-0000-0000F2050000}"/>
    <cellStyle name="Note 2 8" xfId="111" xr:uid="{00000000-0005-0000-0000-0000F3050000}"/>
    <cellStyle name="Note 2 8 10" xfId="856" xr:uid="{00000000-0005-0000-0000-0000F4050000}"/>
    <cellStyle name="Note 2 8 11" xfId="936" xr:uid="{00000000-0005-0000-0000-0000F5050000}"/>
    <cellStyle name="Note 2 8 12" xfId="1020" xr:uid="{00000000-0005-0000-0000-0000F6050000}"/>
    <cellStyle name="Note 2 8 13" xfId="1098" xr:uid="{00000000-0005-0000-0000-0000F7050000}"/>
    <cellStyle name="Note 2 8 14" xfId="1176" xr:uid="{00000000-0005-0000-0000-0000F8050000}"/>
    <cellStyle name="Note 2 8 15" xfId="1251" xr:uid="{00000000-0005-0000-0000-0000F9050000}"/>
    <cellStyle name="Note 2 8 16" xfId="1329" xr:uid="{00000000-0005-0000-0000-0000FA050000}"/>
    <cellStyle name="Note 2 8 17" xfId="1410" xr:uid="{00000000-0005-0000-0000-0000FB050000}"/>
    <cellStyle name="Note 2 8 18" xfId="1488" xr:uid="{00000000-0005-0000-0000-0000FC050000}"/>
    <cellStyle name="Note 2 8 19" xfId="1568" xr:uid="{00000000-0005-0000-0000-0000FD050000}"/>
    <cellStyle name="Note 2 8 2" xfId="241" xr:uid="{00000000-0005-0000-0000-0000FE050000}"/>
    <cellStyle name="Note 2 8 20" xfId="1645" xr:uid="{00000000-0005-0000-0000-0000FF050000}"/>
    <cellStyle name="Note 2 8 21" xfId="1717" xr:uid="{00000000-0005-0000-0000-000000060000}"/>
    <cellStyle name="Note 2 8 22" xfId="1790" xr:uid="{00000000-0005-0000-0000-000001060000}"/>
    <cellStyle name="Note 2 8 23" xfId="1919" xr:uid="{00000000-0005-0000-0000-000002060000}"/>
    <cellStyle name="Note 2 8 24" xfId="2022" xr:uid="{00000000-0005-0000-0000-000003060000}"/>
    <cellStyle name="Note 2 8 25" xfId="1950" xr:uid="{00000000-0005-0000-0000-000004060000}"/>
    <cellStyle name="Note 2 8 26" xfId="2116" xr:uid="{00000000-0005-0000-0000-000005060000}"/>
    <cellStyle name="Note 2 8 27" xfId="1982" xr:uid="{00000000-0005-0000-0000-000006060000}"/>
    <cellStyle name="Note 2 8 28" xfId="2067" xr:uid="{00000000-0005-0000-0000-000007060000}"/>
    <cellStyle name="Note 2 8 29" xfId="2371" xr:uid="{00000000-0005-0000-0000-000008060000}"/>
    <cellStyle name="Note 2 8 3" xfId="276" xr:uid="{00000000-0005-0000-0000-000009060000}"/>
    <cellStyle name="Note 2 8 30" xfId="2387" xr:uid="{00000000-0005-0000-0000-00000A060000}"/>
    <cellStyle name="Note 2 8 31" xfId="2467" xr:uid="{00000000-0005-0000-0000-00000B060000}"/>
    <cellStyle name="Note 2 8 32" xfId="2546" xr:uid="{00000000-0005-0000-0000-00000C060000}"/>
    <cellStyle name="Note 2 8 33" xfId="2628" xr:uid="{00000000-0005-0000-0000-00000D060000}"/>
    <cellStyle name="Note 2 8 34" xfId="2699" xr:uid="{00000000-0005-0000-0000-00000E060000}"/>
    <cellStyle name="Note 2 8 35" xfId="2752" xr:uid="{00000000-0005-0000-0000-00000F060000}"/>
    <cellStyle name="Note 2 8 4" xfId="240" xr:uid="{00000000-0005-0000-0000-000010060000}"/>
    <cellStyle name="Note 2 8 5" xfId="484" xr:uid="{00000000-0005-0000-0000-000011060000}"/>
    <cellStyle name="Note 2 8 6" xfId="549" xr:uid="{00000000-0005-0000-0000-000012060000}"/>
    <cellStyle name="Note 2 8 7" xfId="616" xr:uid="{00000000-0005-0000-0000-000013060000}"/>
    <cellStyle name="Note 2 8 8" xfId="696" xr:uid="{00000000-0005-0000-0000-000014060000}"/>
    <cellStyle name="Note 2 8 9" xfId="775" xr:uid="{00000000-0005-0000-0000-000015060000}"/>
    <cellStyle name="Note 2 9" xfId="104" xr:uid="{00000000-0005-0000-0000-000016060000}"/>
    <cellStyle name="Note 2 9 10" xfId="849" xr:uid="{00000000-0005-0000-0000-000017060000}"/>
    <cellStyle name="Note 2 9 11" xfId="929" xr:uid="{00000000-0005-0000-0000-000018060000}"/>
    <cellStyle name="Note 2 9 12" xfId="1013" xr:uid="{00000000-0005-0000-0000-000019060000}"/>
    <cellStyle name="Note 2 9 13" xfId="1091" xr:uid="{00000000-0005-0000-0000-00001A060000}"/>
    <cellStyle name="Note 2 9 14" xfId="1170" xr:uid="{00000000-0005-0000-0000-00001B060000}"/>
    <cellStyle name="Note 2 9 15" xfId="1245" xr:uid="{00000000-0005-0000-0000-00001C060000}"/>
    <cellStyle name="Note 2 9 16" xfId="1323" xr:uid="{00000000-0005-0000-0000-00001D060000}"/>
    <cellStyle name="Note 2 9 17" xfId="1404" xr:uid="{00000000-0005-0000-0000-00001E060000}"/>
    <cellStyle name="Note 2 9 18" xfId="1482" xr:uid="{00000000-0005-0000-0000-00001F060000}"/>
    <cellStyle name="Note 2 9 19" xfId="1561" xr:uid="{00000000-0005-0000-0000-000020060000}"/>
    <cellStyle name="Note 2 9 2" xfId="234" xr:uid="{00000000-0005-0000-0000-000021060000}"/>
    <cellStyle name="Note 2 9 20" xfId="1639" xr:uid="{00000000-0005-0000-0000-000022060000}"/>
    <cellStyle name="Note 2 9 21" xfId="1711" xr:uid="{00000000-0005-0000-0000-000023060000}"/>
    <cellStyle name="Note 2 9 22" xfId="1784" xr:uid="{00000000-0005-0000-0000-000024060000}"/>
    <cellStyle name="Note 2 9 23" xfId="1912" xr:uid="{00000000-0005-0000-0000-000025060000}"/>
    <cellStyle name="Note 2 9 24" xfId="1993" xr:uid="{00000000-0005-0000-0000-000026060000}"/>
    <cellStyle name="Note 2 9 25" xfId="1825" xr:uid="{00000000-0005-0000-0000-000027060000}"/>
    <cellStyle name="Note 2 9 26" xfId="2110" xr:uid="{00000000-0005-0000-0000-000028060000}"/>
    <cellStyle name="Note 2 9 27" xfId="2141" xr:uid="{00000000-0005-0000-0000-000029060000}"/>
    <cellStyle name="Note 2 9 28" xfId="2170" xr:uid="{00000000-0005-0000-0000-00002A060000}"/>
    <cellStyle name="Note 2 9 29" xfId="2376" xr:uid="{00000000-0005-0000-0000-00002B060000}"/>
    <cellStyle name="Note 2 9 3" xfId="273" xr:uid="{00000000-0005-0000-0000-00002C060000}"/>
    <cellStyle name="Note 2 9 30" xfId="2280" xr:uid="{00000000-0005-0000-0000-00002D060000}"/>
    <cellStyle name="Note 2 9 31" xfId="2460" xr:uid="{00000000-0005-0000-0000-00002E060000}"/>
    <cellStyle name="Note 2 9 32" xfId="2540" xr:uid="{00000000-0005-0000-0000-00002F060000}"/>
    <cellStyle name="Note 2 9 33" xfId="2621" xr:uid="{00000000-0005-0000-0000-000030060000}"/>
    <cellStyle name="Note 2 9 34" xfId="2666" xr:uid="{00000000-0005-0000-0000-000031060000}"/>
    <cellStyle name="Note 2 9 35" xfId="2746" xr:uid="{00000000-0005-0000-0000-000032060000}"/>
    <cellStyle name="Note 2 9 4" xfId="371" xr:uid="{00000000-0005-0000-0000-000033060000}"/>
    <cellStyle name="Note 2 9 5" xfId="448" xr:uid="{00000000-0005-0000-0000-000034060000}"/>
    <cellStyle name="Note 2 9 6" xfId="575" xr:uid="{00000000-0005-0000-0000-000035060000}"/>
    <cellStyle name="Note 2 9 7" xfId="609" xr:uid="{00000000-0005-0000-0000-000036060000}"/>
    <cellStyle name="Note 2 9 8" xfId="689" xr:uid="{00000000-0005-0000-0000-000037060000}"/>
    <cellStyle name="Note 2 9 9" xfId="768" xr:uid="{00000000-0005-0000-0000-000038060000}"/>
    <cellStyle name="Note 20" xfId="437" xr:uid="{00000000-0005-0000-0000-000039060000}"/>
    <cellStyle name="Note 21" xfId="527" xr:uid="{00000000-0005-0000-0000-00003A060000}"/>
    <cellStyle name="Note 22" xfId="545" xr:uid="{00000000-0005-0000-0000-00003B060000}"/>
    <cellStyle name="Note 23" xfId="567" xr:uid="{00000000-0005-0000-0000-00003C060000}"/>
    <cellStyle name="Note 24" xfId="453" xr:uid="{00000000-0005-0000-0000-00003D060000}"/>
    <cellStyle name="Note 25" xfId="563" xr:uid="{00000000-0005-0000-0000-00003E060000}"/>
    <cellStyle name="Note 26" xfId="550" xr:uid="{00000000-0005-0000-0000-00003F060000}"/>
    <cellStyle name="Note 27" xfId="869" xr:uid="{00000000-0005-0000-0000-000040060000}"/>
    <cellStyle name="Note 28" xfId="568" xr:uid="{00000000-0005-0000-0000-000041060000}"/>
    <cellStyle name="Note 29" xfId="884" xr:uid="{00000000-0005-0000-0000-000042060000}"/>
    <cellStyle name="Note 3" xfId="55" xr:uid="{00000000-0005-0000-0000-000043060000}"/>
    <cellStyle name="Note 3 10" xfId="695" xr:uid="{00000000-0005-0000-0000-000044060000}"/>
    <cellStyle name="Note 3 11" xfId="786" xr:uid="{00000000-0005-0000-0000-000045060000}"/>
    <cellStyle name="Note 3 12" xfId="964" xr:uid="{00000000-0005-0000-0000-000046060000}"/>
    <cellStyle name="Note 3 13" xfId="948" xr:uid="{00000000-0005-0000-0000-000047060000}"/>
    <cellStyle name="Note 3 14" xfId="1046" xr:uid="{00000000-0005-0000-0000-000048060000}"/>
    <cellStyle name="Note 3 15" xfId="1109" xr:uid="{00000000-0005-0000-0000-000049060000}"/>
    <cellStyle name="Note 3 16" xfId="1201" xr:uid="{00000000-0005-0000-0000-00004A060000}"/>
    <cellStyle name="Note 3 17" xfId="1356" xr:uid="{00000000-0005-0000-0000-00004B060000}"/>
    <cellStyle name="Note 3 18" xfId="1353" xr:uid="{00000000-0005-0000-0000-00004C060000}"/>
    <cellStyle name="Note 3 19" xfId="1515" xr:uid="{00000000-0005-0000-0000-00004D060000}"/>
    <cellStyle name="Note 3 2" xfId="185" xr:uid="{00000000-0005-0000-0000-00004E060000}"/>
    <cellStyle name="Note 3 20" xfId="1512" xr:uid="{00000000-0005-0000-0000-00004F060000}"/>
    <cellStyle name="Note 3 21" xfId="1578" xr:uid="{00000000-0005-0000-0000-000050060000}"/>
    <cellStyle name="Note 3 22" xfId="542" xr:uid="{00000000-0005-0000-0000-000051060000}"/>
    <cellStyle name="Note 3 23" xfId="1863" xr:uid="{00000000-0005-0000-0000-000052060000}"/>
    <cellStyle name="Note 3 24" xfId="1839" xr:uid="{00000000-0005-0000-0000-000053060000}"/>
    <cellStyle name="Note 3 25" xfId="1963" xr:uid="{00000000-0005-0000-0000-000054060000}"/>
    <cellStyle name="Note 3 26" xfId="2050" xr:uid="{00000000-0005-0000-0000-000055060000}"/>
    <cellStyle name="Note 3 27" xfId="2017" xr:uid="{00000000-0005-0000-0000-000056060000}"/>
    <cellStyle name="Note 3 28" xfId="2249" xr:uid="{00000000-0005-0000-0000-000057060000}"/>
    <cellStyle name="Note 3 29" xfId="2206" xr:uid="{00000000-0005-0000-0000-000058060000}"/>
    <cellStyle name="Note 3 3" xfId="290" xr:uid="{00000000-0005-0000-0000-000059060000}"/>
    <cellStyle name="Note 3 30" xfId="2349" xr:uid="{00000000-0005-0000-0000-00005A060000}"/>
    <cellStyle name="Note 3 31" xfId="2357" xr:uid="{00000000-0005-0000-0000-00005B060000}"/>
    <cellStyle name="Note 3 32" xfId="2414" xr:uid="{00000000-0005-0000-0000-00005C060000}"/>
    <cellStyle name="Note 3 33" xfId="2572" xr:uid="{00000000-0005-0000-0000-00005D060000}"/>
    <cellStyle name="Note 3 34" xfId="2693" xr:uid="{00000000-0005-0000-0000-00005E060000}"/>
    <cellStyle name="Note 3 35" xfId="2672" xr:uid="{00000000-0005-0000-0000-00005F060000}"/>
    <cellStyle name="Note 3 4" xfId="385" xr:uid="{00000000-0005-0000-0000-000060060000}"/>
    <cellStyle name="Note 3 5" xfId="489" xr:uid="{00000000-0005-0000-0000-000061060000}"/>
    <cellStyle name="Note 3 6" xfId="586" xr:uid="{00000000-0005-0000-0000-000062060000}"/>
    <cellStyle name="Note 3 7" xfId="412" xr:uid="{00000000-0005-0000-0000-000063060000}"/>
    <cellStyle name="Note 3 8" xfId="534" xr:uid="{00000000-0005-0000-0000-000064060000}"/>
    <cellStyle name="Note 3 9" xfId="511" xr:uid="{00000000-0005-0000-0000-000065060000}"/>
    <cellStyle name="Note 30" xfId="654" xr:uid="{00000000-0005-0000-0000-000066060000}"/>
    <cellStyle name="Note 31" xfId="977" xr:uid="{00000000-0005-0000-0000-000067060000}"/>
    <cellStyle name="Note 32" xfId="1252" xr:uid="{00000000-0005-0000-0000-000068060000}"/>
    <cellStyle name="Note 33" xfId="474" xr:uid="{00000000-0005-0000-0000-000069060000}"/>
    <cellStyle name="Note 34" xfId="1411" xr:uid="{00000000-0005-0000-0000-00006A060000}"/>
    <cellStyle name="Note 35" xfId="1075" xr:uid="{00000000-0005-0000-0000-00006B060000}"/>
    <cellStyle name="Note 36" xfId="855" xr:uid="{00000000-0005-0000-0000-00006C060000}"/>
    <cellStyle name="Note 37" xfId="1605" xr:uid="{00000000-0005-0000-0000-00006D060000}"/>
    <cellStyle name="Note 38" xfId="1851" xr:uid="{00000000-0005-0000-0000-00006E060000}"/>
    <cellStyle name="Note 39" xfId="1956" xr:uid="{00000000-0005-0000-0000-00006F060000}"/>
    <cellStyle name="Note 4" xfId="64" xr:uid="{00000000-0005-0000-0000-000070060000}"/>
    <cellStyle name="Note 4 10" xfId="810" xr:uid="{00000000-0005-0000-0000-000071060000}"/>
    <cellStyle name="Note 4 11" xfId="889" xr:uid="{00000000-0005-0000-0000-000072060000}"/>
    <cellStyle name="Note 4 12" xfId="973" xr:uid="{00000000-0005-0000-0000-000073060000}"/>
    <cellStyle name="Note 4 13" xfId="1051" xr:uid="{00000000-0005-0000-0000-000074060000}"/>
    <cellStyle name="Note 4 14" xfId="1132" xr:uid="{00000000-0005-0000-0000-000075060000}"/>
    <cellStyle name="Note 4 15" xfId="1206" xr:uid="{00000000-0005-0000-0000-000076060000}"/>
    <cellStyle name="Note 4 16" xfId="1284" xr:uid="{00000000-0005-0000-0000-000077060000}"/>
    <cellStyle name="Note 4 17" xfId="1365" xr:uid="{00000000-0005-0000-0000-000078060000}"/>
    <cellStyle name="Note 4 18" xfId="1443" xr:uid="{00000000-0005-0000-0000-000079060000}"/>
    <cellStyle name="Note 4 19" xfId="1524" xr:uid="{00000000-0005-0000-0000-00007A060000}"/>
    <cellStyle name="Note 4 2" xfId="194" xr:uid="{00000000-0005-0000-0000-00007B060000}"/>
    <cellStyle name="Note 4 20" xfId="1601" xr:uid="{00000000-0005-0000-0000-00007C060000}"/>
    <cellStyle name="Note 4 21" xfId="1675" xr:uid="{00000000-0005-0000-0000-00007D060000}"/>
    <cellStyle name="Note 4 22" xfId="1748" xr:uid="{00000000-0005-0000-0000-00007E060000}"/>
    <cellStyle name="Note 4 23" xfId="1872" xr:uid="{00000000-0005-0000-0000-00007F060000}"/>
    <cellStyle name="Note 4 24" xfId="1850" xr:uid="{00000000-0005-0000-0000-000080060000}"/>
    <cellStyle name="Note 4 25" xfId="2049" xr:uid="{00000000-0005-0000-0000-000081060000}"/>
    <cellStyle name="Note 4 26" xfId="2070" xr:uid="{00000000-0005-0000-0000-000082060000}"/>
    <cellStyle name="Note 4 27" xfId="1978" xr:uid="{00000000-0005-0000-0000-000083060000}"/>
    <cellStyle name="Note 4 28" xfId="1990" xr:uid="{00000000-0005-0000-0000-000084060000}"/>
    <cellStyle name="Note 4 29" xfId="1840" xr:uid="{00000000-0005-0000-0000-000085060000}"/>
    <cellStyle name="Note 4 3" xfId="269" xr:uid="{00000000-0005-0000-0000-000086060000}"/>
    <cellStyle name="Note 4 30" xfId="2229" xr:uid="{00000000-0005-0000-0000-000087060000}"/>
    <cellStyle name="Note 4 31" xfId="2421" xr:uid="{00000000-0005-0000-0000-000088060000}"/>
    <cellStyle name="Note 4 32" xfId="2501" xr:uid="{00000000-0005-0000-0000-000089060000}"/>
    <cellStyle name="Note 4 33" xfId="2581" xr:uid="{00000000-0005-0000-0000-00008A060000}"/>
    <cellStyle name="Note 4 34" xfId="2691" xr:uid="{00000000-0005-0000-0000-00008B060000}"/>
    <cellStyle name="Note 4 35" xfId="2710" xr:uid="{00000000-0005-0000-0000-00008C060000}"/>
    <cellStyle name="Note 4 4" xfId="267" xr:uid="{00000000-0005-0000-0000-00008D060000}"/>
    <cellStyle name="Note 4 5" xfId="458" xr:uid="{00000000-0005-0000-0000-00008E060000}"/>
    <cellStyle name="Note 4 6" xfId="451" xr:uid="{00000000-0005-0000-0000-00008F060000}"/>
    <cellStyle name="Note 4 7" xfId="483" xr:uid="{00000000-0005-0000-0000-000090060000}"/>
    <cellStyle name="Note 4 8" xfId="649" xr:uid="{00000000-0005-0000-0000-000091060000}"/>
    <cellStyle name="Note 4 9" xfId="730" xr:uid="{00000000-0005-0000-0000-000092060000}"/>
    <cellStyle name="Note 40" xfId="1814" xr:uid="{00000000-0005-0000-0000-000093060000}"/>
    <cellStyle name="Note 41" xfId="1970" xr:uid="{00000000-0005-0000-0000-000094060000}"/>
    <cellStyle name="Note 42" xfId="2028" xr:uid="{00000000-0005-0000-0000-000095060000}"/>
    <cellStyle name="Note 43" xfId="2175" xr:uid="{00000000-0005-0000-0000-000096060000}"/>
    <cellStyle name="Note 44" xfId="2330" xr:uid="{00000000-0005-0000-0000-000097060000}"/>
    <cellStyle name="Note 45" xfId="2320" xr:uid="{00000000-0005-0000-0000-000098060000}"/>
    <cellStyle name="Note 46" xfId="1949" xr:uid="{00000000-0005-0000-0000-000099060000}"/>
    <cellStyle name="Note 47" xfId="2337" xr:uid="{00000000-0005-0000-0000-00009A060000}"/>
    <cellStyle name="Note 48" xfId="2468" xr:uid="{00000000-0005-0000-0000-00009B060000}"/>
    <cellStyle name="Note 49" xfId="2674" xr:uid="{00000000-0005-0000-0000-00009C060000}"/>
    <cellStyle name="Note 5" xfId="60" xr:uid="{00000000-0005-0000-0000-00009D060000}"/>
    <cellStyle name="Note 5 10" xfId="806" xr:uid="{00000000-0005-0000-0000-00009E060000}"/>
    <cellStyle name="Note 5 11" xfId="885" xr:uid="{00000000-0005-0000-0000-00009F060000}"/>
    <cellStyle name="Note 5 12" xfId="969" xr:uid="{00000000-0005-0000-0000-0000A0060000}"/>
    <cellStyle name="Note 5 13" xfId="1047" xr:uid="{00000000-0005-0000-0000-0000A1060000}"/>
    <cellStyle name="Note 5 14" xfId="1128" xr:uid="{00000000-0005-0000-0000-0000A2060000}"/>
    <cellStyle name="Note 5 15" xfId="1202" xr:uid="{00000000-0005-0000-0000-0000A3060000}"/>
    <cellStyle name="Note 5 16" xfId="1280" xr:uid="{00000000-0005-0000-0000-0000A4060000}"/>
    <cellStyle name="Note 5 17" xfId="1361" xr:uid="{00000000-0005-0000-0000-0000A5060000}"/>
    <cellStyle name="Note 5 18" xfId="1439" xr:uid="{00000000-0005-0000-0000-0000A6060000}"/>
    <cellStyle name="Note 5 19" xfId="1520" xr:uid="{00000000-0005-0000-0000-0000A7060000}"/>
    <cellStyle name="Note 5 2" xfId="190" xr:uid="{00000000-0005-0000-0000-0000A8060000}"/>
    <cellStyle name="Note 5 20" xfId="1597" xr:uid="{00000000-0005-0000-0000-0000A9060000}"/>
    <cellStyle name="Note 5 21" xfId="1671" xr:uid="{00000000-0005-0000-0000-0000AA060000}"/>
    <cellStyle name="Note 5 22" xfId="1744" xr:uid="{00000000-0005-0000-0000-0000AB060000}"/>
    <cellStyle name="Note 5 23" xfId="1868" xr:uid="{00000000-0005-0000-0000-0000AC060000}"/>
    <cellStyle name="Note 5 24" xfId="2019" xr:uid="{00000000-0005-0000-0000-0000AD060000}"/>
    <cellStyle name="Note 5 25" xfId="1966" xr:uid="{00000000-0005-0000-0000-0000AE060000}"/>
    <cellStyle name="Note 5 26" xfId="1826" xr:uid="{00000000-0005-0000-0000-0000AF060000}"/>
    <cellStyle name="Note 5 27" xfId="2219" xr:uid="{00000000-0005-0000-0000-0000B0060000}"/>
    <cellStyle name="Note 5 28" xfId="2251" xr:uid="{00000000-0005-0000-0000-0000B1060000}"/>
    <cellStyle name="Note 5 29" xfId="2365" xr:uid="{00000000-0005-0000-0000-0000B2060000}"/>
    <cellStyle name="Note 5 3" xfId="168" xr:uid="{00000000-0005-0000-0000-0000B3060000}"/>
    <cellStyle name="Note 5 30" xfId="2351" xr:uid="{00000000-0005-0000-0000-0000B4060000}"/>
    <cellStyle name="Note 5 31" xfId="2417" xr:uid="{00000000-0005-0000-0000-0000B5060000}"/>
    <cellStyle name="Note 5 32" xfId="2497" xr:uid="{00000000-0005-0000-0000-0000B6060000}"/>
    <cellStyle name="Note 5 33" xfId="2577" xr:uid="{00000000-0005-0000-0000-0000B7060000}"/>
    <cellStyle name="Note 5 34" xfId="2264" xr:uid="{00000000-0005-0000-0000-0000B8060000}"/>
    <cellStyle name="Note 5 35" xfId="2706" xr:uid="{00000000-0005-0000-0000-0000B9060000}"/>
    <cellStyle name="Note 5 4" xfId="427" xr:uid="{00000000-0005-0000-0000-0000BA060000}"/>
    <cellStyle name="Note 5 5" xfId="507" xr:uid="{00000000-0005-0000-0000-0000BB060000}"/>
    <cellStyle name="Note 5 6" xfId="480" xr:uid="{00000000-0005-0000-0000-0000BC060000}"/>
    <cellStyle name="Note 5 7" xfId="519" xr:uid="{00000000-0005-0000-0000-0000BD060000}"/>
    <cellStyle name="Note 5 8" xfId="645" xr:uid="{00000000-0005-0000-0000-0000BE060000}"/>
    <cellStyle name="Note 5 9" xfId="726" xr:uid="{00000000-0005-0000-0000-0000BF060000}"/>
    <cellStyle name="Note 50" xfId="2688" xr:uid="{00000000-0005-0000-0000-0000C0060000}"/>
    <cellStyle name="Note 51" xfId="2557" xr:uid="{00000000-0005-0000-0000-0000C1060000}"/>
    <cellStyle name="Note 6" xfId="83" xr:uid="{00000000-0005-0000-0000-0000C2060000}"/>
    <cellStyle name="Note 6 10" xfId="828" xr:uid="{00000000-0005-0000-0000-0000C3060000}"/>
    <cellStyle name="Note 6 11" xfId="908" xr:uid="{00000000-0005-0000-0000-0000C4060000}"/>
    <cellStyle name="Note 6 12" xfId="992" xr:uid="{00000000-0005-0000-0000-0000C5060000}"/>
    <cellStyle name="Note 6 13" xfId="1070" xr:uid="{00000000-0005-0000-0000-0000C6060000}"/>
    <cellStyle name="Note 6 14" xfId="1149" xr:uid="{00000000-0005-0000-0000-0000C7060000}"/>
    <cellStyle name="Note 6 15" xfId="1224" xr:uid="{00000000-0005-0000-0000-0000C8060000}"/>
    <cellStyle name="Note 6 16" xfId="1303" xr:uid="{00000000-0005-0000-0000-0000C9060000}"/>
    <cellStyle name="Note 6 17" xfId="1384" xr:uid="{00000000-0005-0000-0000-0000CA060000}"/>
    <cellStyle name="Note 6 18" xfId="1462" xr:uid="{00000000-0005-0000-0000-0000CB060000}"/>
    <cellStyle name="Note 6 19" xfId="1541" xr:uid="{00000000-0005-0000-0000-0000CC060000}"/>
    <cellStyle name="Note 6 2" xfId="213" xr:uid="{00000000-0005-0000-0000-0000CD060000}"/>
    <cellStyle name="Note 6 20" xfId="1619" xr:uid="{00000000-0005-0000-0000-0000CE060000}"/>
    <cellStyle name="Note 6 21" xfId="1692" xr:uid="{00000000-0005-0000-0000-0000CF060000}"/>
    <cellStyle name="Note 6 22" xfId="1765" xr:uid="{00000000-0005-0000-0000-0000D0060000}"/>
    <cellStyle name="Note 6 23" xfId="1891" xr:uid="{00000000-0005-0000-0000-0000D1060000}"/>
    <cellStyle name="Note 6 24" xfId="1918" xr:uid="{00000000-0005-0000-0000-0000D2060000}"/>
    <cellStyle name="Note 6 25" xfId="2059" xr:uid="{00000000-0005-0000-0000-0000D3060000}"/>
    <cellStyle name="Note 6 26" xfId="2089" xr:uid="{00000000-0005-0000-0000-0000D4060000}"/>
    <cellStyle name="Note 6 27" xfId="1952" xr:uid="{00000000-0005-0000-0000-0000D5060000}"/>
    <cellStyle name="Note 6 28" xfId="2204" xr:uid="{00000000-0005-0000-0000-0000D6060000}"/>
    <cellStyle name="Note 6 29" xfId="2282" xr:uid="{00000000-0005-0000-0000-0000D7060000}"/>
    <cellStyle name="Note 6 3" xfId="142" xr:uid="{00000000-0005-0000-0000-0000D8060000}"/>
    <cellStyle name="Note 6 30" xfId="2150" xr:uid="{00000000-0005-0000-0000-0000D9060000}"/>
    <cellStyle name="Note 6 31" xfId="2439" xr:uid="{00000000-0005-0000-0000-0000DA060000}"/>
    <cellStyle name="Note 6 32" xfId="2519" xr:uid="{00000000-0005-0000-0000-0000DB060000}"/>
    <cellStyle name="Note 6 33" xfId="2600" xr:uid="{00000000-0005-0000-0000-0000DC060000}"/>
    <cellStyle name="Note 6 34" xfId="2671" xr:uid="{00000000-0005-0000-0000-0000DD060000}"/>
    <cellStyle name="Note 6 35" xfId="2727" xr:uid="{00000000-0005-0000-0000-0000DE060000}"/>
    <cellStyle name="Note 6 4" xfId="400" xr:uid="{00000000-0005-0000-0000-0000DF060000}"/>
    <cellStyle name="Note 6 5" xfId="444" xr:uid="{00000000-0005-0000-0000-0000E0060000}"/>
    <cellStyle name="Note 6 6" xfId="566" xr:uid="{00000000-0005-0000-0000-0000E1060000}"/>
    <cellStyle name="Note 6 7" xfId="573" xr:uid="{00000000-0005-0000-0000-0000E2060000}"/>
    <cellStyle name="Note 6 8" xfId="668" xr:uid="{00000000-0005-0000-0000-0000E3060000}"/>
    <cellStyle name="Note 6 9" xfId="748" xr:uid="{00000000-0005-0000-0000-0000E4060000}"/>
    <cellStyle name="Note 7" xfId="78" xr:uid="{00000000-0005-0000-0000-0000E5060000}"/>
    <cellStyle name="Note 7 10" xfId="823" xr:uid="{00000000-0005-0000-0000-0000E6060000}"/>
    <cellStyle name="Note 7 11" xfId="903" xr:uid="{00000000-0005-0000-0000-0000E7060000}"/>
    <cellStyle name="Note 7 12" xfId="987" xr:uid="{00000000-0005-0000-0000-0000E8060000}"/>
    <cellStyle name="Note 7 13" xfId="1065" xr:uid="{00000000-0005-0000-0000-0000E9060000}"/>
    <cellStyle name="Note 7 14" xfId="1144" xr:uid="{00000000-0005-0000-0000-0000EA060000}"/>
    <cellStyle name="Note 7 15" xfId="1219" xr:uid="{00000000-0005-0000-0000-0000EB060000}"/>
    <cellStyle name="Note 7 16" xfId="1298" xr:uid="{00000000-0005-0000-0000-0000EC060000}"/>
    <cellStyle name="Note 7 17" xfId="1379" xr:uid="{00000000-0005-0000-0000-0000ED060000}"/>
    <cellStyle name="Note 7 18" xfId="1457" xr:uid="{00000000-0005-0000-0000-0000EE060000}"/>
    <cellStyle name="Note 7 19" xfId="1536" xr:uid="{00000000-0005-0000-0000-0000EF060000}"/>
    <cellStyle name="Note 7 2" xfId="208" xr:uid="{00000000-0005-0000-0000-0000F0060000}"/>
    <cellStyle name="Note 7 20" xfId="1614" xr:uid="{00000000-0005-0000-0000-0000F1060000}"/>
    <cellStyle name="Note 7 21" xfId="1687" xr:uid="{00000000-0005-0000-0000-0000F2060000}"/>
    <cellStyle name="Note 7 22" xfId="1760" xr:uid="{00000000-0005-0000-0000-0000F3060000}"/>
    <cellStyle name="Note 7 23" xfId="1886" xr:uid="{00000000-0005-0000-0000-0000F4060000}"/>
    <cellStyle name="Note 7 24" xfId="1828" xr:uid="{00000000-0005-0000-0000-0000F5060000}"/>
    <cellStyle name="Note 7 25" xfId="2015" xr:uid="{00000000-0005-0000-0000-0000F6060000}"/>
    <cellStyle name="Note 7 26" xfId="2084" xr:uid="{00000000-0005-0000-0000-0000F7060000}"/>
    <cellStyle name="Note 7 27" xfId="2202" xr:uid="{00000000-0005-0000-0000-0000F8060000}"/>
    <cellStyle name="Note 7 28" xfId="2288" xr:uid="{00000000-0005-0000-0000-0000F9060000}"/>
    <cellStyle name="Note 7 29" xfId="2278" xr:uid="{00000000-0005-0000-0000-0000FA060000}"/>
    <cellStyle name="Note 7 3" xfId="299" xr:uid="{00000000-0005-0000-0000-0000FB060000}"/>
    <cellStyle name="Note 7 30" xfId="2364" xr:uid="{00000000-0005-0000-0000-0000FC060000}"/>
    <cellStyle name="Note 7 31" xfId="2434" xr:uid="{00000000-0005-0000-0000-0000FD060000}"/>
    <cellStyle name="Note 7 32" xfId="2514" xr:uid="{00000000-0005-0000-0000-0000FE060000}"/>
    <cellStyle name="Note 7 33" xfId="2595" xr:uid="{00000000-0005-0000-0000-0000FF060000}"/>
    <cellStyle name="Note 7 34" xfId="2290" xr:uid="{00000000-0005-0000-0000-000000070000}"/>
    <cellStyle name="Note 7 35" xfId="2722" xr:uid="{00000000-0005-0000-0000-000001070000}"/>
    <cellStyle name="Note 7 4" xfId="141" xr:uid="{00000000-0005-0000-0000-000002070000}"/>
    <cellStyle name="Note 7 5" xfId="469" xr:uid="{00000000-0005-0000-0000-000003070000}"/>
    <cellStyle name="Note 7 6" xfId="335" xr:uid="{00000000-0005-0000-0000-000004070000}"/>
    <cellStyle name="Note 7 7" xfId="494" xr:uid="{00000000-0005-0000-0000-000005070000}"/>
    <cellStyle name="Note 7 8" xfId="663" xr:uid="{00000000-0005-0000-0000-000006070000}"/>
    <cellStyle name="Note 7 9" xfId="743" xr:uid="{00000000-0005-0000-0000-000007070000}"/>
    <cellStyle name="Note 8" xfId="91" xr:uid="{00000000-0005-0000-0000-000008070000}"/>
    <cellStyle name="Note 8 10" xfId="836" xr:uid="{00000000-0005-0000-0000-000009070000}"/>
    <cellStyle name="Note 8 11" xfId="916" xr:uid="{00000000-0005-0000-0000-00000A070000}"/>
    <cellStyle name="Note 8 12" xfId="1000" xr:uid="{00000000-0005-0000-0000-00000B070000}"/>
    <cellStyle name="Note 8 13" xfId="1078" xr:uid="{00000000-0005-0000-0000-00000C070000}"/>
    <cellStyle name="Note 8 14" xfId="1157" xr:uid="{00000000-0005-0000-0000-00000D070000}"/>
    <cellStyle name="Note 8 15" xfId="1232" xr:uid="{00000000-0005-0000-0000-00000E070000}"/>
    <cellStyle name="Note 8 16" xfId="1310" xr:uid="{00000000-0005-0000-0000-00000F070000}"/>
    <cellStyle name="Note 8 17" xfId="1391" xr:uid="{00000000-0005-0000-0000-000010070000}"/>
    <cellStyle name="Note 8 18" xfId="1469" xr:uid="{00000000-0005-0000-0000-000011070000}"/>
    <cellStyle name="Note 8 19" xfId="1548" xr:uid="{00000000-0005-0000-0000-000012070000}"/>
    <cellStyle name="Note 8 2" xfId="221" xr:uid="{00000000-0005-0000-0000-000013070000}"/>
    <cellStyle name="Note 8 20" xfId="1626" xr:uid="{00000000-0005-0000-0000-000014070000}"/>
    <cellStyle name="Note 8 21" xfId="1698" xr:uid="{00000000-0005-0000-0000-000015070000}"/>
    <cellStyle name="Note 8 22" xfId="1771" xr:uid="{00000000-0005-0000-0000-000016070000}"/>
    <cellStyle name="Note 8 23" xfId="1899" xr:uid="{00000000-0005-0000-0000-000017070000}"/>
    <cellStyle name="Note 8 24" xfId="1984" xr:uid="{00000000-0005-0000-0000-000018070000}"/>
    <cellStyle name="Note 8 25" xfId="1945" xr:uid="{00000000-0005-0000-0000-000019070000}"/>
    <cellStyle name="Note 8 26" xfId="2097" xr:uid="{00000000-0005-0000-0000-00001A070000}"/>
    <cellStyle name="Note 8 27" xfId="2187" xr:uid="{00000000-0005-0000-0000-00001B070000}"/>
    <cellStyle name="Note 8 28" xfId="2256" xr:uid="{00000000-0005-0000-0000-00001C070000}"/>
    <cellStyle name="Note 8 29" xfId="2334" xr:uid="{00000000-0005-0000-0000-00001D070000}"/>
    <cellStyle name="Note 8 3" xfId="342" xr:uid="{00000000-0005-0000-0000-00001E070000}"/>
    <cellStyle name="Note 8 30" xfId="2250" xr:uid="{00000000-0005-0000-0000-00001F070000}"/>
    <cellStyle name="Note 8 31" xfId="2447" xr:uid="{00000000-0005-0000-0000-000020070000}"/>
    <cellStyle name="Note 8 32" xfId="2527" xr:uid="{00000000-0005-0000-0000-000021070000}"/>
    <cellStyle name="Note 8 33" xfId="2608" xr:uid="{00000000-0005-0000-0000-000022070000}"/>
    <cellStyle name="Note 8 34" xfId="2412" xr:uid="{00000000-0005-0000-0000-000023070000}"/>
    <cellStyle name="Note 8 35" xfId="2733" xr:uid="{00000000-0005-0000-0000-000024070000}"/>
    <cellStyle name="Note 8 4" xfId="401" xr:uid="{00000000-0005-0000-0000-000025070000}"/>
    <cellStyle name="Note 8 5" xfId="159" xr:uid="{00000000-0005-0000-0000-000026070000}"/>
    <cellStyle name="Note 8 6" xfId="538" xr:uid="{00000000-0005-0000-0000-000027070000}"/>
    <cellStyle name="Note 8 7" xfId="596" xr:uid="{00000000-0005-0000-0000-000028070000}"/>
    <cellStyle name="Note 8 8" xfId="676" xr:uid="{00000000-0005-0000-0000-000029070000}"/>
    <cellStyle name="Note 8 9" xfId="755" xr:uid="{00000000-0005-0000-0000-00002A070000}"/>
    <cellStyle name="Note 9" xfId="105" xr:uid="{00000000-0005-0000-0000-00002B070000}"/>
    <cellStyle name="Note 9 10" xfId="850" xr:uid="{00000000-0005-0000-0000-00002C070000}"/>
    <cellStyle name="Note 9 11" xfId="930" xr:uid="{00000000-0005-0000-0000-00002D070000}"/>
    <cellStyle name="Note 9 12" xfId="1014" xr:uid="{00000000-0005-0000-0000-00002E070000}"/>
    <cellStyle name="Note 9 13" xfId="1092" xr:uid="{00000000-0005-0000-0000-00002F070000}"/>
    <cellStyle name="Note 9 14" xfId="1171" xr:uid="{00000000-0005-0000-0000-000030070000}"/>
    <cellStyle name="Note 9 15" xfId="1246" xr:uid="{00000000-0005-0000-0000-000031070000}"/>
    <cellStyle name="Note 9 16" xfId="1324" xr:uid="{00000000-0005-0000-0000-000032070000}"/>
    <cellStyle name="Note 9 17" xfId="1405" xr:uid="{00000000-0005-0000-0000-000033070000}"/>
    <cellStyle name="Note 9 18" xfId="1483" xr:uid="{00000000-0005-0000-0000-000034070000}"/>
    <cellStyle name="Note 9 19" xfId="1562" xr:uid="{00000000-0005-0000-0000-000035070000}"/>
    <cellStyle name="Note 9 2" xfId="235" xr:uid="{00000000-0005-0000-0000-000036070000}"/>
    <cellStyle name="Note 9 20" xfId="1640" xr:uid="{00000000-0005-0000-0000-000037070000}"/>
    <cellStyle name="Note 9 21" xfId="1712" xr:uid="{00000000-0005-0000-0000-000038070000}"/>
    <cellStyle name="Note 9 22" xfId="1785" xr:uid="{00000000-0005-0000-0000-000039070000}"/>
    <cellStyle name="Note 9 23" xfId="1913" xr:uid="{00000000-0005-0000-0000-00003A070000}"/>
    <cellStyle name="Note 9 24" xfId="1860" xr:uid="{00000000-0005-0000-0000-00003B070000}"/>
    <cellStyle name="Note 9 25" xfId="2051" xr:uid="{00000000-0005-0000-0000-00003C070000}"/>
    <cellStyle name="Note 9 26" xfId="2111" xr:uid="{00000000-0005-0000-0000-00003D070000}"/>
    <cellStyle name="Note 9 27" xfId="1987" xr:uid="{00000000-0005-0000-0000-00003E070000}"/>
    <cellStyle name="Note 9 28" xfId="2053" xr:uid="{00000000-0005-0000-0000-00003F070000}"/>
    <cellStyle name="Note 9 29" xfId="2350" xr:uid="{00000000-0005-0000-0000-000040070000}"/>
    <cellStyle name="Note 9 3" xfId="150" xr:uid="{00000000-0005-0000-0000-000041070000}"/>
    <cellStyle name="Note 9 30" xfId="2339" xr:uid="{00000000-0005-0000-0000-000042070000}"/>
    <cellStyle name="Note 9 31" xfId="2461" xr:uid="{00000000-0005-0000-0000-000043070000}"/>
    <cellStyle name="Note 9 32" xfId="2541" xr:uid="{00000000-0005-0000-0000-000044070000}"/>
    <cellStyle name="Note 9 33" xfId="2622" xr:uid="{00000000-0005-0000-0000-000045070000}"/>
    <cellStyle name="Note 9 34" xfId="2667" xr:uid="{00000000-0005-0000-0000-000046070000}"/>
    <cellStyle name="Note 9 35" xfId="2747" xr:uid="{00000000-0005-0000-0000-000047070000}"/>
    <cellStyle name="Note 9 4" xfId="411" xr:uid="{00000000-0005-0000-0000-000048070000}"/>
    <cellStyle name="Note 9 5" xfId="450" xr:uid="{00000000-0005-0000-0000-000049070000}"/>
    <cellStyle name="Note 9 6" xfId="562" xr:uid="{00000000-0005-0000-0000-00004A070000}"/>
    <cellStyle name="Note 9 7" xfId="610" xr:uid="{00000000-0005-0000-0000-00004B070000}"/>
    <cellStyle name="Note 9 8" xfId="690" xr:uid="{00000000-0005-0000-0000-00004C070000}"/>
    <cellStyle name="Note 9 9" xfId="769" xr:uid="{00000000-0005-0000-0000-00004D070000}"/>
    <cellStyle name="Output 10" xfId="109" xr:uid="{00000000-0005-0000-0000-00004E070000}"/>
    <cellStyle name="Output 10 10" xfId="934" xr:uid="{00000000-0005-0000-0000-00004F070000}"/>
    <cellStyle name="Output 10 11" xfId="1018" xr:uid="{00000000-0005-0000-0000-000050070000}"/>
    <cellStyle name="Output 10 12" xfId="1096" xr:uid="{00000000-0005-0000-0000-000051070000}"/>
    <cellStyle name="Output 10 13" xfId="1175" xr:uid="{00000000-0005-0000-0000-000052070000}"/>
    <cellStyle name="Output 10 14" xfId="1250" xr:uid="{00000000-0005-0000-0000-000053070000}"/>
    <cellStyle name="Output 10 15" xfId="1328" xr:uid="{00000000-0005-0000-0000-000054070000}"/>
    <cellStyle name="Output 10 16" xfId="1409" xr:uid="{00000000-0005-0000-0000-000055070000}"/>
    <cellStyle name="Output 10 17" xfId="1487" xr:uid="{00000000-0005-0000-0000-000056070000}"/>
    <cellStyle name="Output 10 18" xfId="1566" xr:uid="{00000000-0005-0000-0000-000057070000}"/>
    <cellStyle name="Output 10 19" xfId="1644" xr:uid="{00000000-0005-0000-0000-000058070000}"/>
    <cellStyle name="Output 10 2" xfId="239" xr:uid="{00000000-0005-0000-0000-000059070000}"/>
    <cellStyle name="Output 10 20" xfId="1716" xr:uid="{00000000-0005-0000-0000-00005A070000}"/>
    <cellStyle name="Output 10 21" xfId="1789" xr:uid="{00000000-0005-0000-0000-00005B070000}"/>
    <cellStyle name="Output 10 22" xfId="1917" xr:uid="{00000000-0005-0000-0000-00005C070000}"/>
    <cellStyle name="Output 10 23" xfId="1983" xr:uid="{00000000-0005-0000-0000-00005D070000}"/>
    <cellStyle name="Output 10 24" xfId="2115" xr:uid="{00000000-0005-0000-0000-00005E070000}"/>
    <cellStyle name="Output 10 25" xfId="2211" xr:uid="{00000000-0005-0000-0000-00005F070000}"/>
    <cellStyle name="Output 10 26" xfId="2195" xr:uid="{00000000-0005-0000-0000-000060070000}"/>
    <cellStyle name="Output 10 27" xfId="2385" xr:uid="{00000000-0005-0000-0000-000061070000}"/>
    <cellStyle name="Output 10 28" xfId="2465" xr:uid="{00000000-0005-0000-0000-000062070000}"/>
    <cellStyle name="Output 10 29" xfId="2545" xr:uid="{00000000-0005-0000-0000-000063070000}"/>
    <cellStyle name="Output 10 3" xfId="3" xr:uid="{00000000-0005-0000-0000-000064070000}"/>
    <cellStyle name="Output 10 30" xfId="2626" xr:uid="{00000000-0005-0000-0000-000065070000}"/>
    <cellStyle name="Output 10 31" xfId="2569" xr:uid="{00000000-0005-0000-0000-000066070000}"/>
    <cellStyle name="Output 10 32" xfId="2751" xr:uid="{00000000-0005-0000-0000-000067070000}"/>
    <cellStyle name="Output 10 4" xfId="216" xr:uid="{00000000-0005-0000-0000-000068070000}"/>
    <cellStyle name="Output 10 5" xfId="495" xr:uid="{00000000-0005-0000-0000-000069070000}"/>
    <cellStyle name="Output 10 6" xfId="614" xr:uid="{00000000-0005-0000-0000-00006A070000}"/>
    <cellStyle name="Output 10 7" xfId="694" xr:uid="{00000000-0005-0000-0000-00006B070000}"/>
    <cellStyle name="Output 10 8" xfId="773" xr:uid="{00000000-0005-0000-0000-00006C070000}"/>
    <cellStyle name="Output 10 9" xfId="854" xr:uid="{00000000-0005-0000-0000-00006D070000}"/>
    <cellStyle name="Output 11" xfId="120" xr:uid="{00000000-0005-0000-0000-00006E070000}"/>
    <cellStyle name="Output 11 10" xfId="945" xr:uid="{00000000-0005-0000-0000-00006F070000}"/>
    <cellStyle name="Output 11 11" xfId="1028" xr:uid="{00000000-0005-0000-0000-000070070000}"/>
    <cellStyle name="Output 11 12" xfId="1107" xr:uid="{00000000-0005-0000-0000-000071070000}"/>
    <cellStyle name="Output 11 13" xfId="1184" xr:uid="{00000000-0005-0000-0000-000072070000}"/>
    <cellStyle name="Output 11 14" xfId="1260" xr:uid="{00000000-0005-0000-0000-000073070000}"/>
    <cellStyle name="Output 11 15" xfId="1338" xr:uid="{00000000-0005-0000-0000-000074070000}"/>
    <cellStyle name="Output 11 16" xfId="1419" xr:uid="{00000000-0005-0000-0000-000075070000}"/>
    <cellStyle name="Output 11 17" xfId="1497" xr:uid="{00000000-0005-0000-0000-000076070000}"/>
    <cellStyle name="Output 11 18" xfId="1576" xr:uid="{00000000-0005-0000-0000-000077070000}"/>
    <cellStyle name="Output 11 19" xfId="1653" xr:uid="{00000000-0005-0000-0000-000078070000}"/>
    <cellStyle name="Output 11 2" xfId="250" xr:uid="{00000000-0005-0000-0000-000079070000}"/>
    <cellStyle name="Output 11 20" xfId="1725" xr:uid="{00000000-0005-0000-0000-00007A070000}"/>
    <cellStyle name="Output 11 21" xfId="1798" xr:uid="{00000000-0005-0000-0000-00007B070000}"/>
    <cellStyle name="Output 11 22" xfId="1928" xr:uid="{00000000-0005-0000-0000-00007C070000}"/>
    <cellStyle name="Output 11 23" xfId="1943" xr:uid="{00000000-0005-0000-0000-00007D070000}"/>
    <cellStyle name="Output 11 24" xfId="2124" xr:uid="{00000000-0005-0000-0000-00007E070000}"/>
    <cellStyle name="Output 11 25" xfId="2180" xr:uid="{00000000-0005-0000-0000-00007F070000}"/>
    <cellStyle name="Output 11 26" xfId="2224" xr:uid="{00000000-0005-0000-0000-000080070000}"/>
    <cellStyle name="Output 11 27" xfId="2395" xr:uid="{00000000-0005-0000-0000-000081070000}"/>
    <cellStyle name="Output 11 28" xfId="2476" xr:uid="{00000000-0005-0000-0000-000082070000}"/>
    <cellStyle name="Output 11 29" xfId="2554" xr:uid="{00000000-0005-0000-0000-000083070000}"/>
    <cellStyle name="Output 11 3" xfId="165" xr:uid="{00000000-0005-0000-0000-000084070000}"/>
    <cellStyle name="Output 11 30" xfId="2637" xr:uid="{00000000-0005-0000-0000-000085070000}"/>
    <cellStyle name="Output 11 31" xfId="2312" xr:uid="{00000000-0005-0000-0000-000086070000}"/>
    <cellStyle name="Output 11 32" xfId="2760" xr:uid="{00000000-0005-0000-0000-000087070000}"/>
    <cellStyle name="Output 11 4" xfId="353" xr:uid="{00000000-0005-0000-0000-000088070000}"/>
    <cellStyle name="Output 11 5" xfId="301" xr:uid="{00000000-0005-0000-0000-000089070000}"/>
    <cellStyle name="Output 11 6" xfId="625" xr:uid="{00000000-0005-0000-0000-00008A070000}"/>
    <cellStyle name="Output 11 7" xfId="705" xr:uid="{00000000-0005-0000-0000-00008B070000}"/>
    <cellStyle name="Output 11 8" xfId="784" xr:uid="{00000000-0005-0000-0000-00008C070000}"/>
    <cellStyle name="Output 11 9" xfId="865" xr:uid="{00000000-0005-0000-0000-00008D070000}"/>
    <cellStyle name="Output 12" xfId="115" xr:uid="{00000000-0005-0000-0000-00008E070000}"/>
    <cellStyle name="Output 12 10" xfId="940" xr:uid="{00000000-0005-0000-0000-00008F070000}"/>
    <cellStyle name="Output 12 11" xfId="1023" xr:uid="{00000000-0005-0000-0000-000090070000}"/>
    <cellStyle name="Output 12 12" xfId="1102" xr:uid="{00000000-0005-0000-0000-000091070000}"/>
    <cellStyle name="Output 12 13" xfId="1179" xr:uid="{00000000-0005-0000-0000-000092070000}"/>
    <cellStyle name="Output 12 14" xfId="1255" xr:uid="{00000000-0005-0000-0000-000093070000}"/>
    <cellStyle name="Output 12 15" xfId="1333" xr:uid="{00000000-0005-0000-0000-000094070000}"/>
    <cellStyle name="Output 12 16" xfId="1414" xr:uid="{00000000-0005-0000-0000-000095070000}"/>
    <cellStyle name="Output 12 17" xfId="1492" xr:uid="{00000000-0005-0000-0000-000096070000}"/>
    <cellStyle name="Output 12 18" xfId="1571" xr:uid="{00000000-0005-0000-0000-000097070000}"/>
    <cellStyle name="Output 12 19" xfId="1648" xr:uid="{00000000-0005-0000-0000-000098070000}"/>
    <cellStyle name="Output 12 2" xfId="245" xr:uid="{00000000-0005-0000-0000-000099070000}"/>
    <cellStyle name="Output 12 20" xfId="1720" xr:uid="{00000000-0005-0000-0000-00009A070000}"/>
    <cellStyle name="Output 12 21" xfId="1793" xr:uid="{00000000-0005-0000-0000-00009B070000}"/>
    <cellStyle name="Output 12 22" xfId="1923" xr:uid="{00000000-0005-0000-0000-00009C070000}"/>
    <cellStyle name="Output 12 23" xfId="1969" xr:uid="{00000000-0005-0000-0000-00009D070000}"/>
    <cellStyle name="Output 12 24" xfId="2119" xr:uid="{00000000-0005-0000-0000-00009E070000}"/>
    <cellStyle name="Output 12 25" xfId="2161" xr:uid="{00000000-0005-0000-0000-00009F070000}"/>
    <cellStyle name="Output 12 26" xfId="2226" xr:uid="{00000000-0005-0000-0000-0000A0070000}"/>
    <cellStyle name="Output 12 27" xfId="2390" xr:uid="{00000000-0005-0000-0000-0000A1070000}"/>
    <cellStyle name="Output 12 28" xfId="2471" xr:uid="{00000000-0005-0000-0000-0000A2070000}"/>
    <cellStyle name="Output 12 29" xfId="2549" xr:uid="{00000000-0005-0000-0000-0000A3070000}"/>
    <cellStyle name="Output 12 3" xfId="287" xr:uid="{00000000-0005-0000-0000-0000A4070000}"/>
    <cellStyle name="Output 12 30" xfId="2632" xr:uid="{00000000-0005-0000-0000-0000A5070000}"/>
    <cellStyle name="Output 12 31" xfId="2261" xr:uid="{00000000-0005-0000-0000-0000A6070000}"/>
    <cellStyle name="Output 12 32" xfId="2755" xr:uid="{00000000-0005-0000-0000-0000A7070000}"/>
    <cellStyle name="Output 12 4" xfId="399" xr:uid="{00000000-0005-0000-0000-0000A8070000}"/>
    <cellStyle name="Output 12 5" xfId="379" xr:uid="{00000000-0005-0000-0000-0000A9070000}"/>
    <cellStyle name="Output 12 6" xfId="620" xr:uid="{00000000-0005-0000-0000-0000AA070000}"/>
    <cellStyle name="Output 12 7" xfId="700" xr:uid="{00000000-0005-0000-0000-0000AB070000}"/>
    <cellStyle name="Output 12 8" xfId="779" xr:uid="{00000000-0005-0000-0000-0000AC070000}"/>
    <cellStyle name="Output 12 9" xfId="860" xr:uid="{00000000-0005-0000-0000-0000AD070000}"/>
    <cellStyle name="Output 13" xfId="132" xr:uid="{00000000-0005-0000-0000-0000AE070000}"/>
    <cellStyle name="Output 13 10" xfId="956" xr:uid="{00000000-0005-0000-0000-0000AF070000}"/>
    <cellStyle name="Output 13 11" xfId="1039" xr:uid="{00000000-0005-0000-0000-0000B0070000}"/>
    <cellStyle name="Output 13 12" xfId="1118" xr:uid="{00000000-0005-0000-0000-0000B1070000}"/>
    <cellStyle name="Output 13 13" xfId="1195" xr:uid="{00000000-0005-0000-0000-0000B2070000}"/>
    <cellStyle name="Output 13 14" xfId="1271" xr:uid="{00000000-0005-0000-0000-0000B3070000}"/>
    <cellStyle name="Output 13 15" xfId="1349" xr:uid="{00000000-0005-0000-0000-0000B4070000}"/>
    <cellStyle name="Output 13 16" xfId="1430" xr:uid="{00000000-0005-0000-0000-0000B5070000}"/>
    <cellStyle name="Output 13 17" xfId="1508" xr:uid="{00000000-0005-0000-0000-0000B6070000}"/>
    <cellStyle name="Output 13 18" xfId="1587" xr:uid="{00000000-0005-0000-0000-0000B7070000}"/>
    <cellStyle name="Output 13 19" xfId="1665" xr:uid="{00000000-0005-0000-0000-0000B8070000}"/>
    <cellStyle name="Output 13 2" xfId="262" xr:uid="{00000000-0005-0000-0000-0000B9070000}"/>
    <cellStyle name="Output 13 20" xfId="1735" xr:uid="{00000000-0005-0000-0000-0000BA070000}"/>
    <cellStyle name="Output 13 21" xfId="1808" xr:uid="{00000000-0005-0000-0000-0000BB070000}"/>
    <cellStyle name="Output 13 22" xfId="1940" xr:uid="{00000000-0005-0000-0000-0000BC070000}"/>
    <cellStyle name="Output 13 23" xfId="1856" xr:uid="{00000000-0005-0000-0000-0000BD070000}"/>
    <cellStyle name="Output 13 24" xfId="2136" xr:uid="{00000000-0005-0000-0000-0000BE070000}"/>
    <cellStyle name="Output 13 25" xfId="2185" xr:uid="{00000000-0005-0000-0000-0000BF070000}"/>
    <cellStyle name="Output 13 26" xfId="2302" xr:uid="{00000000-0005-0000-0000-0000C0070000}"/>
    <cellStyle name="Output 13 27" xfId="2407" xr:uid="{00000000-0005-0000-0000-0000C1070000}"/>
    <cellStyle name="Output 13 28" xfId="2488" xr:uid="{00000000-0005-0000-0000-0000C2070000}"/>
    <cellStyle name="Output 13 29" xfId="2565" xr:uid="{00000000-0005-0000-0000-0000C3070000}"/>
    <cellStyle name="Output 13 3" xfId="304" xr:uid="{00000000-0005-0000-0000-0000C4070000}"/>
    <cellStyle name="Output 13 30" xfId="2649" xr:uid="{00000000-0005-0000-0000-0000C5070000}"/>
    <cellStyle name="Output 13 31" xfId="2585" xr:uid="{00000000-0005-0000-0000-0000C6070000}"/>
    <cellStyle name="Output 13 32" xfId="2770" xr:uid="{00000000-0005-0000-0000-0000C7070000}"/>
    <cellStyle name="Output 13 4" xfId="406" xr:uid="{00000000-0005-0000-0000-0000C8070000}"/>
    <cellStyle name="Output 13 5" xfId="318" xr:uid="{00000000-0005-0000-0000-0000C9070000}"/>
    <cellStyle name="Output 13 6" xfId="636" xr:uid="{00000000-0005-0000-0000-0000CA070000}"/>
    <cellStyle name="Output 13 7" xfId="717" xr:uid="{00000000-0005-0000-0000-0000CB070000}"/>
    <cellStyle name="Output 13 8" xfId="796" xr:uid="{00000000-0005-0000-0000-0000CC070000}"/>
    <cellStyle name="Output 13 9" xfId="877" xr:uid="{00000000-0005-0000-0000-0000CD070000}"/>
    <cellStyle name="Output 14" xfId="130" xr:uid="{00000000-0005-0000-0000-0000CE070000}"/>
    <cellStyle name="Output 14 10" xfId="954" xr:uid="{00000000-0005-0000-0000-0000CF070000}"/>
    <cellStyle name="Output 14 11" xfId="1037" xr:uid="{00000000-0005-0000-0000-0000D0070000}"/>
    <cellStyle name="Output 14 12" xfId="1116" xr:uid="{00000000-0005-0000-0000-0000D1070000}"/>
    <cellStyle name="Output 14 13" xfId="1193" xr:uid="{00000000-0005-0000-0000-0000D2070000}"/>
    <cellStyle name="Output 14 14" xfId="1269" xr:uid="{00000000-0005-0000-0000-0000D3070000}"/>
    <cellStyle name="Output 14 15" xfId="1347" xr:uid="{00000000-0005-0000-0000-0000D4070000}"/>
    <cellStyle name="Output 14 16" xfId="1428" xr:uid="{00000000-0005-0000-0000-0000D5070000}"/>
    <cellStyle name="Output 14 17" xfId="1506" xr:uid="{00000000-0005-0000-0000-0000D6070000}"/>
    <cellStyle name="Output 14 18" xfId="1585" xr:uid="{00000000-0005-0000-0000-0000D7070000}"/>
    <cellStyle name="Output 14 19" xfId="1663" xr:uid="{00000000-0005-0000-0000-0000D8070000}"/>
    <cellStyle name="Output 14 2" xfId="260" xr:uid="{00000000-0005-0000-0000-0000D9070000}"/>
    <cellStyle name="Output 14 20" xfId="1733" xr:uid="{00000000-0005-0000-0000-0000DA070000}"/>
    <cellStyle name="Output 14 21" xfId="1806" xr:uid="{00000000-0005-0000-0000-0000DB070000}"/>
    <cellStyle name="Output 14 22" xfId="1938" xr:uid="{00000000-0005-0000-0000-0000DC070000}"/>
    <cellStyle name="Output 14 23" xfId="1816" xr:uid="{00000000-0005-0000-0000-0000DD070000}"/>
    <cellStyle name="Output 14 24" xfId="2134" xr:uid="{00000000-0005-0000-0000-0000DE070000}"/>
    <cellStyle name="Output 14 25" xfId="2172" xr:uid="{00000000-0005-0000-0000-0000DF070000}"/>
    <cellStyle name="Output 14 26" xfId="2300" xr:uid="{00000000-0005-0000-0000-0000E0070000}"/>
    <cellStyle name="Output 14 27" xfId="2405" xr:uid="{00000000-0005-0000-0000-0000E1070000}"/>
    <cellStyle name="Output 14 28" xfId="2486" xr:uid="{00000000-0005-0000-0000-0000E2070000}"/>
    <cellStyle name="Output 14 29" xfId="2563" xr:uid="{00000000-0005-0000-0000-0000E3070000}"/>
    <cellStyle name="Output 14 3" xfId="286" xr:uid="{00000000-0005-0000-0000-0000E4070000}"/>
    <cellStyle name="Output 14 30" xfId="2647" xr:uid="{00000000-0005-0000-0000-0000E5070000}"/>
    <cellStyle name="Output 14 31" xfId="2641" xr:uid="{00000000-0005-0000-0000-0000E6070000}"/>
    <cellStyle name="Output 14 32" xfId="2768" xr:uid="{00000000-0005-0000-0000-0000E7070000}"/>
    <cellStyle name="Output 14 4" xfId="390" xr:uid="{00000000-0005-0000-0000-0000E8070000}"/>
    <cellStyle name="Output 14 5" xfId="322" xr:uid="{00000000-0005-0000-0000-0000E9070000}"/>
    <cellStyle name="Output 14 6" xfId="634" xr:uid="{00000000-0005-0000-0000-0000EA070000}"/>
    <cellStyle name="Output 14 7" xfId="715" xr:uid="{00000000-0005-0000-0000-0000EB070000}"/>
    <cellStyle name="Output 14 8" xfId="794" xr:uid="{00000000-0005-0000-0000-0000EC070000}"/>
    <cellStyle name="Output 14 9" xfId="875" xr:uid="{00000000-0005-0000-0000-0000ED070000}"/>
    <cellStyle name="Output 15" xfId="44" xr:uid="{00000000-0005-0000-0000-0000EE070000}"/>
    <cellStyle name="Output 16" xfId="176" xr:uid="{00000000-0005-0000-0000-0000EF070000}"/>
    <cellStyle name="Output 17" xfId="341" xr:uid="{00000000-0005-0000-0000-0000F0070000}"/>
    <cellStyle name="Output 18" xfId="350" xr:uid="{00000000-0005-0000-0000-0000F1070000}"/>
    <cellStyle name="Output 19" xfId="439" xr:uid="{00000000-0005-0000-0000-0000F2070000}"/>
    <cellStyle name="Output 2" xfId="54" xr:uid="{00000000-0005-0000-0000-0000F3070000}"/>
    <cellStyle name="Output 2 10" xfId="774" xr:uid="{00000000-0005-0000-0000-0000F4070000}"/>
    <cellStyle name="Output 2 11" xfId="963" xr:uid="{00000000-0005-0000-0000-0000F5070000}"/>
    <cellStyle name="Output 2 12" xfId="937" xr:uid="{00000000-0005-0000-0000-0000F6070000}"/>
    <cellStyle name="Output 2 13" xfId="1042" xr:uid="{00000000-0005-0000-0000-0000F7070000}"/>
    <cellStyle name="Output 2 14" xfId="1097" xr:uid="{00000000-0005-0000-0000-0000F8070000}"/>
    <cellStyle name="Output 2 15" xfId="1198" xr:uid="{00000000-0005-0000-0000-0000F9070000}"/>
    <cellStyle name="Output 2 16" xfId="1355" xr:uid="{00000000-0005-0000-0000-0000FA070000}"/>
    <cellStyle name="Output 2 17" xfId="1341" xr:uid="{00000000-0005-0000-0000-0000FB070000}"/>
    <cellStyle name="Output 2 18" xfId="1514" xr:uid="{00000000-0005-0000-0000-0000FC070000}"/>
    <cellStyle name="Output 2 19" xfId="1500" xr:uid="{00000000-0005-0000-0000-0000FD070000}"/>
    <cellStyle name="Output 2 2" xfId="184" xr:uid="{00000000-0005-0000-0000-0000FE070000}"/>
    <cellStyle name="Output 2 20" xfId="1567" xr:uid="{00000000-0005-0000-0000-0000FF070000}"/>
    <cellStyle name="Output 2 21" xfId="1099" xr:uid="{00000000-0005-0000-0000-000000080000}"/>
    <cellStyle name="Output 2 22" xfId="1862" xr:uid="{00000000-0005-0000-0000-000001080000}"/>
    <cellStyle name="Output 2 23" xfId="2014" xr:uid="{00000000-0005-0000-0000-000002080000}"/>
    <cellStyle name="Output 2 24" xfId="2058" xr:uid="{00000000-0005-0000-0000-000003080000}"/>
    <cellStyle name="Output 2 25" xfId="2221" xr:uid="{00000000-0005-0000-0000-000004080000}"/>
    <cellStyle name="Output 2 26" xfId="2269" xr:uid="{00000000-0005-0000-0000-000005080000}"/>
    <cellStyle name="Output 2 27" xfId="2325" xr:uid="{00000000-0005-0000-0000-000006080000}"/>
    <cellStyle name="Output 2 28" xfId="2333" xr:uid="{00000000-0005-0000-0000-000007080000}"/>
    <cellStyle name="Output 2 29" xfId="2410" xr:uid="{00000000-0005-0000-0000-000008080000}"/>
    <cellStyle name="Output 2 3" xfId="351" xr:uid="{00000000-0005-0000-0000-000009080000}"/>
    <cellStyle name="Output 2 30" xfId="2571" xr:uid="{00000000-0005-0000-0000-00000A080000}"/>
    <cellStyle name="Output 2 31" xfId="2701" xr:uid="{00000000-0005-0000-0000-00000B080000}"/>
    <cellStyle name="Output 2 32" xfId="2657" xr:uid="{00000000-0005-0000-0000-00000C080000}"/>
    <cellStyle name="Output 2 4" xfId="349" xr:uid="{00000000-0005-0000-0000-00000D080000}"/>
    <cellStyle name="Output 2 5" xfId="485" xr:uid="{00000000-0005-0000-0000-00000E080000}"/>
    <cellStyle name="Output 2 6" xfId="459" xr:uid="{00000000-0005-0000-0000-00000F080000}"/>
    <cellStyle name="Output 2 7" xfId="523" xr:uid="{00000000-0005-0000-0000-000010080000}"/>
    <cellStyle name="Output 2 8" xfId="642" xr:uid="{00000000-0005-0000-0000-000011080000}"/>
    <cellStyle name="Output 2 9" xfId="671" xr:uid="{00000000-0005-0000-0000-000012080000}"/>
    <cellStyle name="Output 20" xfId="514" xr:uid="{00000000-0005-0000-0000-000013080000}"/>
    <cellStyle name="Output 21" xfId="452" xr:uid="{00000000-0005-0000-0000-000014080000}"/>
    <cellStyle name="Output 22" xfId="572" xr:uid="{00000000-0005-0000-0000-000015080000}"/>
    <cellStyle name="Output 23" xfId="578" xr:uid="{00000000-0005-0000-0000-000016080000}"/>
    <cellStyle name="Output 24" xfId="461" xr:uid="{00000000-0005-0000-0000-000017080000}"/>
    <cellStyle name="Output 25" xfId="592" xr:uid="{00000000-0005-0000-0000-000018080000}"/>
    <cellStyle name="Output 26" xfId="882" xr:uid="{00000000-0005-0000-0000-000019080000}"/>
    <cellStyle name="Output 27" xfId="585" xr:uid="{00000000-0005-0000-0000-00001A080000}"/>
    <cellStyle name="Output 28" xfId="475" xr:uid="{00000000-0005-0000-0000-00001B080000}"/>
    <cellStyle name="Output 29" xfId="501" xr:uid="{00000000-0005-0000-0000-00001C080000}"/>
    <cellStyle name="Output 3" xfId="72" xr:uid="{00000000-0005-0000-0000-00001D080000}"/>
    <cellStyle name="Output 3 10" xfId="897" xr:uid="{00000000-0005-0000-0000-00001E080000}"/>
    <cellStyle name="Output 3 11" xfId="981" xr:uid="{00000000-0005-0000-0000-00001F080000}"/>
    <cellStyle name="Output 3 12" xfId="1059" xr:uid="{00000000-0005-0000-0000-000020080000}"/>
    <cellStyle name="Output 3 13" xfId="1138" xr:uid="{00000000-0005-0000-0000-000021080000}"/>
    <cellStyle name="Output 3 14" xfId="1213" xr:uid="{00000000-0005-0000-0000-000022080000}"/>
    <cellStyle name="Output 3 15" xfId="1292" xr:uid="{00000000-0005-0000-0000-000023080000}"/>
    <cellStyle name="Output 3 16" xfId="1373" xr:uid="{00000000-0005-0000-0000-000024080000}"/>
    <cellStyle name="Output 3 17" xfId="1451" xr:uid="{00000000-0005-0000-0000-000025080000}"/>
    <cellStyle name="Output 3 18" xfId="1530" xr:uid="{00000000-0005-0000-0000-000026080000}"/>
    <cellStyle name="Output 3 19" xfId="1608" xr:uid="{00000000-0005-0000-0000-000027080000}"/>
    <cellStyle name="Output 3 2" xfId="202" xr:uid="{00000000-0005-0000-0000-000028080000}"/>
    <cellStyle name="Output 3 20" xfId="1681" xr:uid="{00000000-0005-0000-0000-000029080000}"/>
    <cellStyle name="Output 3 21" xfId="1754" xr:uid="{00000000-0005-0000-0000-00002A080000}"/>
    <cellStyle name="Output 3 22" xfId="1880" xr:uid="{00000000-0005-0000-0000-00002B080000}"/>
    <cellStyle name="Output 3 23" xfId="1843" xr:uid="{00000000-0005-0000-0000-00002C080000}"/>
    <cellStyle name="Output 3 24" xfId="2078" xr:uid="{00000000-0005-0000-0000-00002D080000}"/>
    <cellStyle name="Output 3 25" xfId="2032" xr:uid="{00000000-0005-0000-0000-00002E080000}"/>
    <cellStyle name="Output 3 26" xfId="2241" xr:uid="{00000000-0005-0000-0000-00002F080000}"/>
    <cellStyle name="Output 3 27" xfId="2254" xr:uid="{00000000-0005-0000-0000-000030080000}"/>
    <cellStyle name="Output 3 28" xfId="2428" xr:uid="{00000000-0005-0000-0000-000031080000}"/>
    <cellStyle name="Output 3 29" xfId="2508" xr:uid="{00000000-0005-0000-0000-000032080000}"/>
    <cellStyle name="Output 3 3" xfId="348" xr:uid="{00000000-0005-0000-0000-000033080000}"/>
    <cellStyle name="Output 3 30" xfId="2589" xr:uid="{00000000-0005-0000-0000-000034080000}"/>
    <cellStyle name="Output 3 31" xfId="2386" xr:uid="{00000000-0005-0000-0000-000035080000}"/>
    <cellStyle name="Output 3 32" xfId="2716" xr:uid="{00000000-0005-0000-0000-000036080000}"/>
    <cellStyle name="Output 3 4" xfId="365" xr:uid="{00000000-0005-0000-0000-000037080000}"/>
    <cellStyle name="Output 3 5" xfId="265" xr:uid="{00000000-0005-0000-0000-000038080000}"/>
    <cellStyle name="Output 3 6" xfId="554" xr:uid="{00000000-0005-0000-0000-000039080000}"/>
    <cellStyle name="Output 3 7" xfId="657" xr:uid="{00000000-0005-0000-0000-00003A080000}"/>
    <cellStyle name="Output 3 8" xfId="737" xr:uid="{00000000-0005-0000-0000-00003B080000}"/>
    <cellStyle name="Output 3 9" xfId="817" xr:uid="{00000000-0005-0000-0000-00003C080000}"/>
    <cellStyle name="Output 30" xfId="1019" xr:uid="{00000000-0005-0000-0000-00003D080000}"/>
    <cellStyle name="Output 31" xfId="1263" xr:uid="{00000000-0005-0000-0000-00003E080000}"/>
    <cellStyle name="Output 32" xfId="697" xr:uid="{00000000-0005-0000-0000-00003F080000}"/>
    <cellStyle name="Output 33" xfId="1422" xr:uid="{00000000-0005-0000-0000-000040080000}"/>
    <cellStyle name="Output 34" xfId="557" xr:uid="{00000000-0005-0000-0000-000041080000}"/>
    <cellStyle name="Output 35" xfId="1370" xr:uid="{00000000-0005-0000-0000-000042080000}"/>
    <cellStyle name="Output 36" xfId="1623" xr:uid="{00000000-0005-0000-0000-000043080000}"/>
    <cellStyle name="Output 37" xfId="1852" xr:uid="{00000000-0005-0000-0000-000044080000}"/>
    <cellStyle name="Output 38" xfId="1959" xr:uid="{00000000-0005-0000-0000-000045080000}"/>
    <cellStyle name="Output 39" xfId="1953" xr:uid="{00000000-0005-0000-0000-000046080000}"/>
    <cellStyle name="Output 4" xfId="61" xr:uid="{00000000-0005-0000-0000-000047080000}"/>
    <cellStyle name="Output 4 10" xfId="886" xr:uid="{00000000-0005-0000-0000-000048080000}"/>
    <cellStyle name="Output 4 11" xfId="970" xr:uid="{00000000-0005-0000-0000-000049080000}"/>
    <cellStyle name="Output 4 12" xfId="1048" xr:uid="{00000000-0005-0000-0000-00004A080000}"/>
    <cellStyle name="Output 4 13" xfId="1129" xr:uid="{00000000-0005-0000-0000-00004B080000}"/>
    <cellStyle name="Output 4 14" xfId="1203" xr:uid="{00000000-0005-0000-0000-00004C080000}"/>
    <cellStyle name="Output 4 15" xfId="1281" xr:uid="{00000000-0005-0000-0000-00004D080000}"/>
    <cellStyle name="Output 4 16" xfId="1362" xr:uid="{00000000-0005-0000-0000-00004E080000}"/>
    <cellStyle name="Output 4 17" xfId="1440" xr:uid="{00000000-0005-0000-0000-00004F080000}"/>
    <cellStyle name="Output 4 18" xfId="1521" xr:uid="{00000000-0005-0000-0000-000050080000}"/>
    <cellStyle name="Output 4 19" xfId="1598" xr:uid="{00000000-0005-0000-0000-000051080000}"/>
    <cellStyle name="Output 4 2" xfId="191" xr:uid="{00000000-0005-0000-0000-000052080000}"/>
    <cellStyle name="Output 4 20" xfId="1672" xr:uid="{00000000-0005-0000-0000-000053080000}"/>
    <cellStyle name="Output 4 21" xfId="1745" xr:uid="{00000000-0005-0000-0000-000054080000}"/>
    <cellStyle name="Output 4 22" xfId="1869" xr:uid="{00000000-0005-0000-0000-000055080000}"/>
    <cellStyle name="Output 4 23" xfId="1965" xr:uid="{00000000-0005-0000-0000-000056080000}"/>
    <cellStyle name="Output 4 24" xfId="1876" xr:uid="{00000000-0005-0000-0000-000057080000}"/>
    <cellStyle name="Output 4 25" xfId="2094" xr:uid="{00000000-0005-0000-0000-000058080000}"/>
    <cellStyle name="Output 4 26" xfId="2234" xr:uid="{00000000-0005-0000-0000-000059080000}"/>
    <cellStyle name="Output 4 27" xfId="2265" xr:uid="{00000000-0005-0000-0000-00005A080000}"/>
    <cellStyle name="Output 4 28" xfId="2418" xr:uid="{00000000-0005-0000-0000-00005B080000}"/>
    <cellStyle name="Output 4 29" xfId="2498" xr:uid="{00000000-0005-0000-0000-00005C080000}"/>
    <cellStyle name="Output 4 3" xfId="359" xr:uid="{00000000-0005-0000-0000-00005D080000}"/>
    <cellStyle name="Output 4 30" xfId="2578" xr:uid="{00000000-0005-0000-0000-00005E080000}"/>
    <cellStyle name="Output 4 31" xfId="2705" xr:uid="{00000000-0005-0000-0000-00005F080000}"/>
    <cellStyle name="Output 4 32" xfId="2707" xr:uid="{00000000-0005-0000-0000-000060080000}"/>
    <cellStyle name="Output 4 4" xfId="315" xr:uid="{00000000-0005-0000-0000-000061080000}"/>
    <cellStyle name="Output 4 5" xfId="503" xr:uid="{00000000-0005-0000-0000-000062080000}"/>
    <cellStyle name="Output 4 6" xfId="579" xr:uid="{00000000-0005-0000-0000-000063080000}"/>
    <cellStyle name="Output 4 7" xfId="646" xr:uid="{00000000-0005-0000-0000-000064080000}"/>
    <cellStyle name="Output 4 8" xfId="727" xr:uid="{00000000-0005-0000-0000-000065080000}"/>
    <cellStyle name="Output 4 9" xfId="807" xr:uid="{00000000-0005-0000-0000-000066080000}"/>
    <cellStyle name="Output 40" xfId="2033" xr:uid="{00000000-0005-0000-0000-000067080000}"/>
    <cellStyle name="Output 41" xfId="2038" xr:uid="{00000000-0005-0000-0000-000068080000}"/>
    <cellStyle name="Output 42" xfId="2055" xr:uid="{00000000-0005-0000-0000-000069080000}"/>
    <cellStyle name="Output 43" xfId="2230" xr:uid="{00000000-0005-0000-0000-00006A080000}"/>
    <cellStyle name="Output 44" xfId="2377" xr:uid="{00000000-0005-0000-0000-00006B080000}"/>
    <cellStyle name="Output 45" xfId="1932" xr:uid="{00000000-0005-0000-0000-00006C080000}"/>
    <cellStyle name="Output 46" xfId="2352" xr:uid="{00000000-0005-0000-0000-00006D080000}"/>
    <cellStyle name="Output 47" xfId="2480" xr:uid="{00000000-0005-0000-0000-00006E080000}"/>
    <cellStyle name="Output 48" xfId="2658" xr:uid="{00000000-0005-0000-0000-00006F080000}"/>
    <cellStyle name="Output 49" xfId="2684" xr:uid="{00000000-0005-0000-0000-000070080000}"/>
    <cellStyle name="Output 5" xfId="84" xr:uid="{00000000-0005-0000-0000-000071080000}"/>
    <cellStyle name="Output 5 10" xfId="909" xr:uid="{00000000-0005-0000-0000-000072080000}"/>
    <cellStyle name="Output 5 11" xfId="993" xr:uid="{00000000-0005-0000-0000-000073080000}"/>
    <cellStyle name="Output 5 12" xfId="1071" xr:uid="{00000000-0005-0000-0000-000074080000}"/>
    <cellStyle name="Output 5 13" xfId="1150" xr:uid="{00000000-0005-0000-0000-000075080000}"/>
    <cellStyle name="Output 5 14" xfId="1225" xr:uid="{00000000-0005-0000-0000-000076080000}"/>
    <cellStyle name="Output 5 15" xfId="1304" xr:uid="{00000000-0005-0000-0000-000077080000}"/>
    <cellStyle name="Output 5 16" xfId="1385" xr:uid="{00000000-0005-0000-0000-000078080000}"/>
    <cellStyle name="Output 5 17" xfId="1463" xr:uid="{00000000-0005-0000-0000-000079080000}"/>
    <cellStyle name="Output 5 18" xfId="1542" xr:uid="{00000000-0005-0000-0000-00007A080000}"/>
    <cellStyle name="Output 5 19" xfId="1620" xr:uid="{00000000-0005-0000-0000-00007B080000}"/>
    <cellStyle name="Output 5 2" xfId="214" xr:uid="{00000000-0005-0000-0000-00007C080000}"/>
    <cellStyle name="Output 5 20" xfId="1693" xr:uid="{00000000-0005-0000-0000-00007D080000}"/>
    <cellStyle name="Output 5 21" xfId="1766" xr:uid="{00000000-0005-0000-0000-00007E080000}"/>
    <cellStyle name="Output 5 22" xfId="1892" xr:uid="{00000000-0005-0000-0000-00007F080000}"/>
    <cellStyle name="Output 5 23" xfId="2054" xr:uid="{00000000-0005-0000-0000-000080080000}"/>
    <cellStyle name="Output 5 24" xfId="2090" xr:uid="{00000000-0005-0000-0000-000081080000}"/>
    <cellStyle name="Output 5 25" xfId="2186" xr:uid="{00000000-0005-0000-0000-000082080000}"/>
    <cellStyle name="Output 5 26" xfId="2182" xr:uid="{00000000-0005-0000-0000-000083080000}"/>
    <cellStyle name="Output 5 27" xfId="2370" xr:uid="{00000000-0005-0000-0000-000084080000}"/>
    <cellStyle name="Output 5 28" xfId="2440" xr:uid="{00000000-0005-0000-0000-000085080000}"/>
    <cellStyle name="Output 5 29" xfId="2520" xr:uid="{00000000-0005-0000-0000-000086080000}"/>
    <cellStyle name="Output 5 3" xfId="288" xr:uid="{00000000-0005-0000-0000-000087080000}"/>
    <cellStyle name="Output 5 30" xfId="2601" xr:uid="{00000000-0005-0000-0000-000088080000}"/>
    <cellStyle name="Output 5 31" xfId="2664" xr:uid="{00000000-0005-0000-0000-000089080000}"/>
    <cellStyle name="Output 5 32" xfId="2728" xr:uid="{00000000-0005-0000-0000-00008A080000}"/>
    <cellStyle name="Output 5 4" xfId="426" xr:uid="{00000000-0005-0000-0000-00008B080000}"/>
    <cellStyle name="Output 5 5" xfId="306" xr:uid="{00000000-0005-0000-0000-00008C080000}"/>
    <cellStyle name="Output 5 6" xfId="535" xr:uid="{00000000-0005-0000-0000-00008D080000}"/>
    <cellStyle name="Output 5 7" xfId="669" xr:uid="{00000000-0005-0000-0000-00008E080000}"/>
    <cellStyle name="Output 5 8" xfId="749" xr:uid="{00000000-0005-0000-0000-00008F080000}"/>
    <cellStyle name="Output 5 9" xfId="829" xr:uid="{00000000-0005-0000-0000-000090080000}"/>
    <cellStyle name="Output 50" xfId="2698" xr:uid="{00000000-0005-0000-0000-000091080000}"/>
    <cellStyle name="Output 6" xfId="79" xr:uid="{00000000-0005-0000-0000-000092080000}"/>
    <cellStyle name="Output 6 10" xfId="904" xr:uid="{00000000-0005-0000-0000-000093080000}"/>
    <cellStyle name="Output 6 11" xfId="988" xr:uid="{00000000-0005-0000-0000-000094080000}"/>
    <cellStyle name="Output 6 12" xfId="1066" xr:uid="{00000000-0005-0000-0000-000095080000}"/>
    <cellStyle name="Output 6 13" xfId="1145" xr:uid="{00000000-0005-0000-0000-000096080000}"/>
    <cellStyle name="Output 6 14" xfId="1220" xr:uid="{00000000-0005-0000-0000-000097080000}"/>
    <cellStyle name="Output 6 15" xfId="1299" xr:uid="{00000000-0005-0000-0000-000098080000}"/>
    <cellStyle name="Output 6 16" xfId="1380" xr:uid="{00000000-0005-0000-0000-000099080000}"/>
    <cellStyle name="Output 6 17" xfId="1458" xr:uid="{00000000-0005-0000-0000-00009A080000}"/>
    <cellStyle name="Output 6 18" xfId="1537" xr:uid="{00000000-0005-0000-0000-00009B080000}"/>
    <cellStyle name="Output 6 19" xfId="1615" xr:uid="{00000000-0005-0000-0000-00009C080000}"/>
    <cellStyle name="Output 6 2" xfId="209" xr:uid="{00000000-0005-0000-0000-00009D080000}"/>
    <cellStyle name="Output 6 20" xfId="1688" xr:uid="{00000000-0005-0000-0000-00009E080000}"/>
    <cellStyle name="Output 6 21" xfId="1761" xr:uid="{00000000-0005-0000-0000-00009F080000}"/>
    <cellStyle name="Output 6 22" xfId="1887" xr:uid="{00000000-0005-0000-0000-0000A0080000}"/>
    <cellStyle name="Output 6 23" xfId="1930" xr:uid="{00000000-0005-0000-0000-0000A1080000}"/>
    <cellStyle name="Output 6 24" xfId="2085" xr:uid="{00000000-0005-0000-0000-0000A2080000}"/>
    <cellStyle name="Output 6 25" xfId="2039" xr:uid="{00000000-0005-0000-0000-0000A3080000}"/>
    <cellStyle name="Output 6 26" xfId="2276" xr:uid="{00000000-0005-0000-0000-0000A4080000}"/>
    <cellStyle name="Output 6 27" xfId="2266" xr:uid="{00000000-0005-0000-0000-0000A5080000}"/>
    <cellStyle name="Output 6 28" xfId="2435" xr:uid="{00000000-0005-0000-0000-0000A6080000}"/>
    <cellStyle name="Output 6 29" xfId="2515" xr:uid="{00000000-0005-0000-0000-0000A7080000}"/>
    <cellStyle name="Output 6 3" xfId="340" xr:uid="{00000000-0005-0000-0000-0000A8080000}"/>
    <cellStyle name="Output 6 30" xfId="2596" xr:uid="{00000000-0005-0000-0000-0000A9080000}"/>
    <cellStyle name="Output 6 31" xfId="2681" xr:uid="{00000000-0005-0000-0000-0000AA080000}"/>
    <cellStyle name="Output 6 32" xfId="2723" xr:uid="{00000000-0005-0000-0000-0000AB080000}"/>
    <cellStyle name="Output 6 4" xfId="300" xr:uid="{00000000-0005-0000-0000-0000AC080000}"/>
    <cellStyle name="Output 6 5" xfId="473" xr:uid="{00000000-0005-0000-0000-0000AD080000}"/>
    <cellStyle name="Output 6 6" xfId="471" xr:uid="{00000000-0005-0000-0000-0000AE080000}"/>
    <cellStyle name="Output 6 7" xfId="664" xr:uid="{00000000-0005-0000-0000-0000AF080000}"/>
    <cellStyle name="Output 6 8" xfId="744" xr:uid="{00000000-0005-0000-0000-0000B0080000}"/>
    <cellStyle name="Output 6 9" xfId="824" xr:uid="{00000000-0005-0000-0000-0000B1080000}"/>
    <cellStyle name="Output 7" xfId="89" xr:uid="{00000000-0005-0000-0000-0000B2080000}"/>
    <cellStyle name="Output 7 10" xfId="914" xr:uid="{00000000-0005-0000-0000-0000B3080000}"/>
    <cellStyle name="Output 7 11" xfId="998" xr:uid="{00000000-0005-0000-0000-0000B4080000}"/>
    <cellStyle name="Output 7 12" xfId="1076" xr:uid="{00000000-0005-0000-0000-0000B5080000}"/>
    <cellStyle name="Output 7 13" xfId="1155" xr:uid="{00000000-0005-0000-0000-0000B6080000}"/>
    <cellStyle name="Output 7 14" xfId="1230" xr:uid="{00000000-0005-0000-0000-0000B7080000}"/>
    <cellStyle name="Output 7 15" xfId="1308" xr:uid="{00000000-0005-0000-0000-0000B8080000}"/>
    <cellStyle name="Output 7 16" xfId="1389" xr:uid="{00000000-0005-0000-0000-0000B9080000}"/>
    <cellStyle name="Output 7 17" xfId="1467" xr:uid="{00000000-0005-0000-0000-0000BA080000}"/>
    <cellStyle name="Output 7 18" xfId="1546" xr:uid="{00000000-0005-0000-0000-0000BB080000}"/>
    <cellStyle name="Output 7 19" xfId="1624" xr:uid="{00000000-0005-0000-0000-0000BC080000}"/>
    <cellStyle name="Output 7 2" xfId="219" xr:uid="{00000000-0005-0000-0000-0000BD080000}"/>
    <cellStyle name="Output 7 20" xfId="1696" xr:uid="{00000000-0005-0000-0000-0000BE080000}"/>
    <cellStyle name="Output 7 21" xfId="1769" xr:uid="{00000000-0005-0000-0000-0000BF080000}"/>
    <cellStyle name="Output 7 22" xfId="1897" xr:uid="{00000000-0005-0000-0000-0000C0080000}"/>
    <cellStyle name="Output 7 23" xfId="2003" xr:uid="{00000000-0005-0000-0000-0000C1080000}"/>
    <cellStyle name="Output 7 24" xfId="2095" xr:uid="{00000000-0005-0000-0000-0000C2080000}"/>
    <cellStyle name="Output 7 25" xfId="2160" xr:uid="{00000000-0005-0000-0000-0000C3080000}"/>
    <cellStyle name="Output 7 26" xfId="2190" xr:uid="{00000000-0005-0000-0000-0000C4080000}"/>
    <cellStyle name="Output 7 27" xfId="2358" xr:uid="{00000000-0005-0000-0000-0000C5080000}"/>
    <cellStyle name="Output 7 28" xfId="2445" xr:uid="{00000000-0005-0000-0000-0000C6080000}"/>
    <cellStyle name="Output 7 29" xfId="2525" xr:uid="{00000000-0005-0000-0000-0000C7080000}"/>
    <cellStyle name="Output 7 3" xfId="310" xr:uid="{00000000-0005-0000-0000-0000C8080000}"/>
    <cellStyle name="Output 7 30" xfId="2606" xr:uid="{00000000-0005-0000-0000-0000C9080000}"/>
    <cellStyle name="Output 7 31" xfId="2694" xr:uid="{00000000-0005-0000-0000-0000CA080000}"/>
    <cellStyle name="Output 7 32" xfId="2731" xr:uid="{00000000-0005-0000-0000-0000CB080000}"/>
    <cellStyle name="Output 7 4" xfId="375" xr:uid="{00000000-0005-0000-0000-0000CC080000}"/>
    <cellStyle name="Output 7 5" xfId="467" xr:uid="{00000000-0005-0000-0000-0000CD080000}"/>
    <cellStyle name="Output 7 6" xfId="434" xr:uid="{00000000-0005-0000-0000-0000CE080000}"/>
    <cellStyle name="Output 7 7" xfId="674" xr:uid="{00000000-0005-0000-0000-0000CF080000}"/>
    <cellStyle name="Output 7 8" xfId="753" xr:uid="{00000000-0005-0000-0000-0000D0080000}"/>
    <cellStyle name="Output 7 9" xfId="834" xr:uid="{00000000-0005-0000-0000-0000D1080000}"/>
    <cellStyle name="Output 8" xfId="106" xr:uid="{00000000-0005-0000-0000-0000D2080000}"/>
    <cellStyle name="Output 8 10" xfId="931" xr:uid="{00000000-0005-0000-0000-0000D3080000}"/>
    <cellStyle name="Output 8 11" xfId="1015" xr:uid="{00000000-0005-0000-0000-0000D4080000}"/>
    <cellStyle name="Output 8 12" xfId="1093" xr:uid="{00000000-0005-0000-0000-0000D5080000}"/>
    <cellStyle name="Output 8 13" xfId="1172" xr:uid="{00000000-0005-0000-0000-0000D6080000}"/>
    <cellStyle name="Output 8 14" xfId="1247" xr:uid="{00000000-0005-0000-0000-0000D7080000}"/>
    <cellStyle name="Output 8 15" xfId="1325" xr:uid="{00000000-0005-0000-0000-0000D8080000}"/>
    <cellStyle name="Output 8 16" xfId="1406" xr:uid="{00000000-0005-0000-0000-0000D9080000}"/>
    <cellStyle name="Output 8 17" xfId="1484" xr:uid="{00000000-0005-0000-0000-0000DA080000}"/>
    <cellStyle name="Output 8 18" xfId="1563" xr:uid="{00000000-0005-0000-0000-0000DB080000}"/>
    <cellStyle name="Output 8 19" xfId="1641" xr:uid="{00000000-0005-0000-0000-0000DC080000}"/>
    <cellStyle name="Output 8 2" xfId="236" xr:uid="{00000000-0005-0000-0000-0000DD080000}"/>
    <cellStyle name="Output 8 20" xfId="1713" xr:uid="{00000000-0005-0000-0000-0000DE080000}"/>
    <cellStyle name="Output 8 21" xfId="1786" xr:uid="{00000000-0005-0000-0000-0000DF080000}"/>
    <cellStyle name="Output 8 22" xfId="1914" xr:uid="{00000000-0005-0000-0000-0000E0080000}"/>
    <cellStyle name="Output 8 23" xfId="2052" xr:uid="{00000000-0005-0000-0000-0000E1080000}"/>
    <cellStyle name="Output 8 24" xfId="2112" xr:uid="{00000000-0005-0000-0000-0000E2080000}"/>
    <cellStyle name="Output 8 25" xfId="1819" xr:uid="{00000000-0005-0000-0000-0000E3080000}"/>
    <cellStyle name="Output 8 26" xfId="2194" xr:uid="{00000000-0005-0000-0000-0000E4080000}"/>
    <cellStyle name="Output 8 27" xfId="2382" xr:uid="{00000000-0005-0000-0000-0000E5080000}"/>
    <cellStyle name="Output 8 28" xfId="2462" xr:uid="{00000000-0005-0000-0000-0000E6080000}"/>
    <cellStyle name="Output 8 29" xfId="2542" xr:uid="{00000000-0005-0000-0000-0000E7080000}"/>
    <cellStyle name="Output 8 3" xfId="148" xr:uid="{00000000-0005-0000-0000-0000E8080000}"/>
    <cellStyle name="Output 8 30" xfId="2623" xr:uid="{00000000-0005-0000-0000-0000E9080000}"/>
    <cellStyle name="Output 8 31" xfId="2669" xr:uid="{00000000-0005-0000-0000-0000EA080000}"/>
    <cellStyle name="Output 8 32" xfId="2748" xr:uid="{00000000-0005-0000-0000-0000EB080000}"/>
    <cellStyle name="Output 8 4" xfId="327" xr:uid="{00000000-0005-0000-0000-0000EC080000}"/>
    <cellStyle name="Output 8 5" xfId="278" xr:uid="{00000000-0005-0000-0000-0000ED080000}"/>
    <cellStyle name="Output 8 6" xfId="611" xr:uid="{00000000-0005-0000-0000-0000EE080000}"/>
    <cellStyle name="Output 8 7" xfId="691" xr:uid="{00000000-0005-0000-0000-0000EF080000}"/>
    <cellStyle name="Output 8 8" xfId="770" xr:uid="{00000000-0005-0000-0000-0000F0080000}"/>
    <cellStyle name="Output 8 9" xfId="851" xr:uid="{00000000-0005-0000-0000-0000F1080000}"/>
    <cellStyle name="Output 9" xfId="101" xr:uid="{00000000-0005-0000-0000-0000F2080000}"/>
    <cellStyle name="Output 9 10" xfId="926" xr:uid="{00000000-0005-0000-0000-0000F3080000}"/>
    <cellStyle name="Output 9 11" xfId="1010" xr:uid="{00000000-0005-0000-0000-0000F4080000}"/>
    <cellStyle name="Output 9 12" xfId="1088" xr:uid="{00000000-0005-0000-0000-0000F5080000}"/>
    <cellStyle name="Output 9 13" xfId="1167" xr:uid="{00000000-0005-0000-0000-0000F6080000}"/>
    <cellStyle name="Output 9 14" xfId="1242" xr:uid="{00000000-0005-0000-0000-0000F7080000}"/>
    <cellStyle name="Output 9 15" xfId="1320" xr:uid="{00000000-0005-0000-0000-0000F8080000}"/>
    <cellStyle name="Output 9 16" xfId="1401" xr:uid="{00000000-0005-0000-0000-0000F9080000}"/>
    <cellStyle name="Output 9 17" xfId="1479" xr:uid="{00000000-0005-0000-0000-0000FA080000}"/>
    <cellStyle name="Output 9 18" xfId="1558" xr:uid="{00000000-0005-0000-0000-0000FB080000}"/>
    <cellStyle name="Output 9 19" xfId="1636" xr:uid="{00000000-0005-0000-0000-0000FC080000}"/>
    <cellStyle name="Output 9 2" xfId="231" xr:uid="{00000000-0005-0000-0000-0000FD080000}"/>
    <cellStyle name="Output 9 20" xfId="1708" xr:uid="{00000000-0005-0000-0000-0000FE080000}"/>
    <cellStyle name="Output 9 21" xfId="1781" xr:uid="{00000000-0005-0000-0000-0000FF080000}"/>
    <cellStyle name="Output 9 22" xfId="1909" xr:uid="{00000000-0005-0000-0000-000000090000}"/>
    <cellStyle name="Output 9 23" xfId="2002" xr:uid="{00000000-0005-0000-0000-000001090000}"/>
    <cellStyle name="Output 9 24" xfId="2107" xr:uid="{00000000-0005-0000-0000-000002090000}"/>
    <cellStyle name="Output 9 25" xfId="2152" xr:uid="{00000000-0005-0000-0000-000003090000}"/>
    <cellStyle name="Output 9 26" xfId="2272" xr:uid="{00000000-0005-0000-0000-000004090000}"/>
    <cellStyle name="Output 9 27" xfId="2275" xr:uid="{00000000-0005-0000-0000-000005090000}"/>
    <cellStyle name="Output 9 28" xfId="2457" xr:uid="{00000000-0005-0000-0000-000006090000}"/>
    <cellStyle name="Output 9 29" xfId="2537" xr:uid="{00000000-0005-0000-0000-000007090000}"/>
    <cellStyle name="Output 9 3" xfId="317" xr:uid="{00000000-0005-0000-0000-000008090000}"/>
    <cellStyle name="Output 9 30" xfId="2618" xr:uid="{00000000-0005-0000-0000-000009090000}"/>
    <cellStyle name="Output 9 31" xfId="2043" xr:uid="{00000000-0005-0000-0000-00000A090000}"/>
    <cellStyle name="Output 9 32" xfId="2743" xr:uid="{00000000-0005-0000-0000-00000B090000}"/>
    <cellStyle name="Output 9 4" xfId="312" xr:uid="{00000000-0005-0000-0000-00000C090000}"/>
    <cellStyle name="Output 9 5" xfId="466" xr:uid="{00000000-0005-0000-0000-00000D090000}"/>
    <cellStyle name="Output 9 6" xfId="606" xr:uid="{00000000-0005-0000-0000-00000E090000}"/>
    <cellStyle name="Output 9 7" xfId="686" xr:uid="{00000000-0005-0000-0000-00000F090000}"/>
    <cellStyle name="Output 9 8" xfId="765" xr:uid="{00000000-0005-0000-0000-000010090000}"/>
    <cellStyle name="Output 9 9" xfId="846" xr:uid="{00000000-0005-0000-0000-000011090000}"/>
    <cellStyle name="Title 2" xfId="45" xr:uid="{00000000-0005-0000-0000-000012090000}"/>
    <cellStyle name="Total 10" xfId="98" xr:uid="{00000000-0005-0000-0000-000013090000}"/>
    <cellStyle name="Total 10 10" xfId="923" xr:uid="{00000000-0005-0000-0000-000014090000}"/>
    <cellStyle name="Total 10 11" xfId="1007" xr:uid="{00000000-0005-0000-0000-000015090000}"/>
    <cellStyle name="Total 10 12" xfId="1085" xr:uid="{00000000-0005-0000-0000-000016090000}"/>
    <cellStyle name="Total 10 13" xfId="1164" xr:uid="{00000000-0005-0000-0000-000017090000}"/>
    <cellStyle name="Total 10 14" xfId="1239" xr:uid="{00000000-0005-0000-0000-000018090000}"/>
    <cellStyle name="Total 10 15" xfId="1317" xr:uid="{00000000-0005-0000-0000-000019090000}"/>
    <cellStyle name="Total 10 16" xfId="1398" xr:uid="{00000000-0005-0000-0000-00001A090000}"/>
    <cellStyle name="Total 10 17" xfId="1476" xr:uid="{00000000-0005-0000-0000-00001B090000}"/>
    <cellStyle name="Total 10 18" xfId="1555" xr:uid="{00000000-0005-0000-0000-00001C090000}"/>
    <cellStyle name="Total 10 19" xfId="1633" xr:uid="{00000000-0005-0000-0000-00001D090000}"/>
    <cellStyle name="Total 10 2" xfId="228" xr:uid="{00000000-0005-0000-0000-00001E090000}"/>
    <cellStyle name="Total 10 20" xfId="1705" xr:uid="{00000000-0005-0000-0000-00001F090000}"/>
    <cellStyle name="Total 10 21" xfId="1778" xr:uid="{00000000-0005-0000-0000-000020090000}"/>
    <cellStyle name="Total 10 22" xfId="1906" xr:uid="{00000000-0005-0000-0000-000021090000}"/>
    <cellStyle name="Total 10 23" xfId="1995" xr:uid="{00000000-0005-0000-0000-000022090000}"/>
    <cellStyle name="Total 10 24" xfId="2104" xr:uid="{00000000-0005-0000-0000-000023090000}"/>
    <cellStyle name="Total 10 25" xfId="2179" xr:uid="{00000000-0005-0000-0000-000024090000}"/>
    <cellStyle name="Total 10 26" xfId="2214" xr:uid="{00000000-0005-0000-0000-000025090000}"/>
    <cellStyle name="Total 10 27" xfId="2367" xr:uid="{00000000-0005-0000-0000-000026090000}"/>
    <cellStyle name="Total 10 28" xfId="2454" xr:uid="{00000000-0005-0000-0000-000027090000}"/>
    <cellStyle name="Total 10 29" xfId="2534" xr:uid="{00000000-0005-0000-0000-000028090000}"/>
    <cellStyle name="Total 10 3" xfId="330" xr:uid="{00000000-0005-0000-0000-000029090000}"/>
    <cellStyle name="Total 10 30" xfId="2615" xr:uid="{00000000-0005-0000-0000-00002A090000}"/>
    <cellStyle name="Total 10 31" xfId="2313" xr:uid="{00000000-0005-0000-0000-00002B090000}"/>
    <cellStyle name="Total 10 32" xfId="2740" xr:uid="{00000000-0005-0000-0000-00002C090000}"/>
    <cellStyle name="Total 10 4" xfId="415" xr:uid="{00000000-0005-0000-0000-00002D090000}"/>
    <cellStyle name="Total 10 5" xfId="388" xr:uid="{00000000-0005-0000-0000-00002E090000}"/>
    <cellStyle name="Total 10 6" xfId="603" xr:uid="{00000000-0005-0000-0000-00002F090000}"/>
    <cellStyle name="Total 10 7" xfId="683" xr:uid="{00000000-0005-0000-0000-000030090000}"/>
    <cellStyle name="Total 10 8" xfId="762" xr:uid="{00000000-0005-0000-0000-000031090000}"/>
    <cellStyle name="Total 10 9" xfId="843" xr:uid="{00000000-0005-0000-0000-000032090000}"/>
    <cellStyle name="Total 11" xfId="121" xr:uid="{00000000-0005-0000-0000-000033090000}"/>
    <cellStyle name="Total 11 10" xfId="946" xr:uid="{00000000-0005-0000-0000-000034090000}"/>
    <cellStyle name="Total 11 11" xfId="1029" xr:uid="{00000000-0005-0000-0000-000035090000}"/>
    <cellStyle name="Total 11 12" xfId="1108" xr:uid="{00000000-0005-0000-0000-000036090000}"/>
    <cellStyle name="Total 11 13" xfId="1185" xr:uid="{00000000-0005-0000-0000-000037090000}"/>
    <cellStyle name="Total 11 14" xfId="1261" xr:uid="{00000000-0005-0000-0000-000038090000}"/>
    <cellStyle name="Total 11 15" xfId="1339" xr:uid="{00000000-0005-0000-0000-000039090000}"/>
    <cellStyle name="Total 11 16" xfId="1420" xr:uid="{00000000-0005-0000-0000-00003A090000}"/>
    <cellStyle name="Total 11 17" xfId="1498" xr:uid="{00000000-0005-0000-0000-00003B090000}"/>
    <cellStyle name="Total 11 18" xfId="1577" xr:uid="{00000000-0005-0000-0000-00003C090000}"/>
    <cellStyle name="Total 11 19" xfId="1654" xr:uid="{00000000-0005-0000-0000-00003D090000}"/>
    <cellStyle name="Total 11 2" xfId="251" xr:uid="{00000000-0005-0000-0000-00003E090000}"/>
    <cellStyle name="Total 11 20" xfId="1726" xr:uid="{00000000-0005-0000-0000-00003F090000}"/>
    <cellStyle name="Total 11 21" xfId="1799" xr:uid="{00000000-0005-0000-0000-000040090000}"/>
    <cellStyle name="Total 11 22" xfId="1929" xr:uid="{00000000-0005-0000-0000-000041090000}"/>
    <cellStyle name="Total 11 23" xfId="1836" xr:uid="{00000000-0005-0000-0000-000042090000}"/>
    <cellStyle name="Total 11 24" xfId="2125" xr:uid="{00000000-0005-0000-0000-000043090000}"/>
    <cellStyle name="Total 11 25" xfId="2201" xr:uid="{00000000-0005-0000-0000-000044090000}"/>
    <cellStyle name="Total 11 26" xfId="2228" xr:uid="{00000000-0005-0000-0000-000045090000}"/>
    <cellStyle name="Total 11 27" xfId="2396" xr:uid="{00000000-0005-0000-0000-000046090000}"/>
    <cellStyle name="Total 11 28" xfId="2477" xr:uid="{00000000-0005-0000-0000-000047090000}"/>
    <cellStyle name="Total 11 29" xfId="2555" xr:uid="{00000000-0005-0000-0000-000048090000}"/>
    <cellStyle name="Total 11 3" xfId="198" xr:uid="{00000000-0005-0000-0000-000049090000}"/>
    <cellStyle name="Total 11 30" xfId="2638" xr:uid="{00000000-0005-0000-0000-00004A090000}"/>
    <cellStyle name="Total 11 31" xfId="2297" xr:uid="{00000000-0005-0000-0000-00004B090000}"/>
    <cellStyle name="Total 11 32" xfId="2761" xr:uid="{00000000-0005-0000-0000-00004C090000}"/>
    <cellStyle name="Total 11 4" xfId="367" xr:uid="{00000000-0005-0000-0000-00004D090000}"/>
    <cellStyle name="Total 11 5" xfId="403" xr:uid="{00000000-0005-0000-0000-00004E090000}"/>
    <cellStyle name="Total 11 6" xfId="626" xr:uid="{00000000-0005-0000-0000-00004F090000}"/>
    <cellStyle name="Total 11 7" xfId="706" xr:uid="{00000000-0005-0000-0000-000050090000}"/>
    <cellStyle name="Total 11 8" xfId="785" xr:uid="{00000000-0005-0000-0000-000051090000}"/>
    <cellStyle name="Total 11 9" xfId="866" xr:uid="{00000000-0005-0000-0000-000052090000}"/>
    <cellStyle name="Total 12" xfId="116" xr:uid="{00000000-0005-0000-0000-000053090000}"/>
    <cellStyle name="Total 12 10" xfId="941" xr:uid="{00000000-0005-0000-0000-000054090000}"/>
    <cellStyle name="Total 12 11" xfId="1024" xr:uid="{00000000-0005-0000-0000-000055090000}"/>
    <cellStyle name="Total 12 12" xfId="1103" xr:uid="{00000000-0005-0000-0000-000056090000}"/>
    <cellStyle name="Total 12 13" xfId="1180" xr:uid="{00000000-0005-0000-0000-000057090000}"/>
    <cellStyle name="Total 12 14" xfId="1256" xr:uid="{00000000-0005-0000-0000-000058090000}"/>
    <cellStyle name="Total 12 15" xfId="1334" xr:uid="{00000000-0005-0000-0000-000059090000}"/>
    <cellStyle name="Total 12 16" xfId="1415" xr:uid="{00000000-0005-0000-0000-00005A090000}"/>
    <cellStyle name="Total 12 17" xfId="1493" xr:uid="{00000000-0005-0000-0000-00005B090000}"/>
    <cellStyle name="Total 12 18" xfId="1572" xr:uid="{00000000-0005-0000-0000-00005C090000}"/>
    <cellStyle name="Total 12 19" xfId="1649" xr:uid="{00000000-0005-0000-0000-00005D090000}"/>
    <cellStyle name="Total 12 2" xfId="246" xr:uid="{00000000-0005-0000-0000-00005E090000}"/>
    <cellStyle name="Total 12 20" xfId="1721" xr:uid="{00000000-0005-0000-0000-00005F090000}"/>
    <cellStyle name="Total 12 21" xfId="1794" xr:uid="{00000000-0005-0000-0000-000060090000}"/>
    <cellStyle name="Total 12 22" xfId="1924" xr:uid="{00000000-0005-0000-0000-000061090000}"/>
    <cellStyle name="Total 12 23" xfId="1976" xr:uid="{00000000-0005-0000-0000-000062090000}"/>
    <cellStyle name="Total 12 24" xfId="2120" xr:uid="{00000000-0005-0000-0000-000063090000}"/>
    <cellStyle name="Total 12 25" xfId="2171" xr:uid="{00000000-0005-0000-0000-000064090000}"/>
    <cellStyle name="Total 12 26" xfId="2164" xr:uid="{00000000-0005-0000-0000-000065090000}"/>
    <cellStyle name="Total 12 27" xfId="2391" xr:uid="{00000000-0005-0000-0000-000066090000}"/>
    <cellStyle name="Total 12 28" xfId="2472" xr:uid="{00000000-0005-0000-0000-000067090000}"/>
    <cellStyle name="Total 12 29" xfId="2550" xr:uid="{00000000-0005-0000-0000-000068090000}"/>
    <cellStyle name="Total 12 3" xfId="156" xr:uid="{00000000-0005-0000-0000-000069090000}"/>
    <cellStyle name="Total 12 30" xfId="2633" xr:uid="{00000000-0005-0000-0000-00006A090000}"/>
    <cellStyle name="Total 12 31" xfId="2284" xr:uid="{00000000-0005-0000-0000-00006B090000}"/>
    <cellStyle name="Total 12 32" xfId="2756" xr:uid="{00000000-0005-0000-0000-00006C090000}"/>
    <cellStyle name="Total 12 4" xfId="409" xr:uid="{00000000-0005-0000-0000-00006D090000}"/>
    <cellStyle name="Total 12 5" xfId="402" xr:uid="{00000000-0005-0000-0000-00006E090000}"/>
    <cellStyle name="Total 12 6" xfId="621" xr:uid="{00000000-0005-0000-0000-00006F090000}"/>
    <cellStyle name="Total 12 7" xfId="701" xr:uid="{00000000-0005-0000-0000-000070090000}"/>
    <cellStyle name="Total 12 8" xfId="780" xr:uid="{00000000-0005-0000-0000-000071090000}"/>
    <cellStyle name="Total 12 9" xfId="861" xr:uid="{00000000-0005-0000-0000-000072090000}"/>
    <cellStyle name="Total 13" xfId="133" xr:uid="{00000000-0005-0000-0000-000073090000}"/>
    <cellStyle name="Total 13 10" xfId="957" xr:uid="{00000000-0005-0000-0000-000074090000}"/>
    <cellStyle name="Total 13 11" xfId="1040" xr:uid="{00000000-0005-0000-0000-000075090000}"/>
    <cellStyle name="Total 13 12" xfId="1119" xr:uid="{00000000-0005-0000-0000-000076090000}"/>
    <cellStyle name="Total 13 13" xfId="1196" xr:uid="{00000000-0005-0000-0000-000077090000}"/>
    <cellStyle name="Total 13 14" xfId="1272" xr:uid="{00000000-0005-0000-0000-000078090000}"/>
    <cellStyle name="Total 13 15" xfId="1350" xr:uid="{00000000-0005-0000-0000-000079090000}"/>
    <cellStyle name="Total 13 16" xfId="1431" xr:uid="{00000000-0005-0000-0000-00007A090000}"/>
    <cellStyle name="Total 13 17" xfId="1509" xr:uid="{00000000-0005-0000-0000-00007B090000}"/>
    <cellStyle name="Total 13 18" xfId="1588" xr:uid="{00000000-0005-0000-0000-00007C090000}"/>
    <cellStyle name="Total 13 19" xfId="1666" xr:uid="{00000000-0005-0000-0000-00007D090000}"/>
    <cellStyle name="Total 13 2" xfId="263" xr:uid="{00000000-0005-0000-0000-00007E090000}"/>
    <cellStyle name="Total 13 20" xfId="1736" xr:uid="{00000000-0005-0000-0000-00007F090000}"/>
    <cellStyle name="Total 13 21" xfId="1809" xr:uid="{00000000-0005-0000-0000-000080090000}"/>
    <cellStyle name="Total 13 22" xfId="1941" xr:uid="{00000000-0005-0000-0000-000081090000}"/>
    <cellStyle name="Total 13 23" xfId="2016" xr:uid="{00000000-0005-0000-0000-000082090000}"/>
    <cellStyle name="Total 13 24" xfId="2137" xr:uid="{00000000-0005-0000-0000-000083090000}"/>
    <cellStyle name="Total 13 25" xfId="2222" xr:uid="{00000000-0005-0000-0000-000084090000}"/>
    <cellStyle name="Total 13 26" xfId="2303" xr:uid="{00000000-0005-0000-0000-000085090000}"/>
    <cellStyle name="Total 13 27" xfId="2408" xr:uid="{00000000-0005-0000-0000-000086090000}"/>
    <cellStyle name="Total 13 28" xfId="2489" xr:uid="{00000000-0005-0000-0000-000087090000}"/>
    <cellStyle name="Total 13 29" xfId="2566" xr:uid="{00000000-0005-0000-0000-000088090000}"/>
    <cellStyle name="Total 13 3" xfId="172" xr:uid="{00000000-0005-0000-0000-000089090000}"/>
    <cellStyle name="Total 13 30" xfId="2650" xr:uid="{00000000-0005-0000-0000-00008A090000}"/>
    <cellStyle name="Total 13 31" xfId="2603" xr:uid="{00000000-0005-0000-0000-00008B090000}"/>
    <cellStyle name="Total 13 32" xfId="2771" xr:uid="{00000000-0005-0000-0000-00008C090000}"/>
    <cellStyle name="Total 13 4" xfId="420" xr:uid="{00000000-0005-0000-0000-00008D090000}"/>
    <cellStyle name="Total 13 5" xfId="164" xr:uid="{00000000-0005-0000-0000-00008E090000}"/>
    <cellStyle name="Total 13 6" xfId="637" xr:uid="{00000000-0005-0000-0000-00008F090000}"/>
    <cellStyle name="Total 13 7" xfId="718" xr:uid="{00000000-0005-0000-0000-000090090000}"/>
    <cellStyle name="Total 13 8" xfId="797" xr:uid="{00000000-0005-0000-0000-000091090000}"/>
    <cellStyle name="Total 13 9" xfId="878" xr:uid="{00000000-0005-0000-0000-000092090000}"/>
    <cellStyle name="Total 14" xfId="125" xr:uid="{00000000-0005-0000-0000-000093090000}"/>
    <cellStyle name="Total 14 10" xfId="949" xr:uid="{00000000-0005-0000-0000-000094090000}"/>
    <cellStyle name="Total 14 11" xfId="1032" xr:uid="{00000000-0005-0000-0000-000095090000}"/>
    <cellStyle name="Total 14 12" xfId="1111" xr:uid="{00000000-0005-0000-0000-000096090000}"/>
    <cellStyle name="Total 14 13" xfId="1188" xr:uid="{00000000-0005-0000-0000-000097090000}"/>
    <cellStyle name="Total 14 14" xfId="1264" xr:uid="{00000000-0005-0000-0000-000098090000}"/>
    <cellStyle name="Total 14 15" xfId="1342" xr:uid="{00000000-0005-0000-0000-000099090000}"/>
    <cellStyle name="Total 14 16" xfId="1423" xr:uid="{00000000-0005-0000-0000-00009A090000}"/>
    <cellStyle name="Total 14 17" xfId="1501" xr:uid="{00000000-0005-0000-0000-00009B090000}"/>
    <cellStyle name="Total 14 18" xfId="1580" xr:uid="{00000000-0005-0000-0000-00009C090000}"/>
    <cellStyle name="Total 14 19" xfId="1658" xr:uid="{00000000-0005-0000-0000-00009D090000}"/>
    <cellStyle name="Total 14 2" xfId="255" xr:uid="{00000000-0005-0000-0000-00009E090000}"/>
    <cellStyle name="Total 14 20" xfId="1728" xr:uid="{00000000-0005-0000-0000-00009F090000}"/>
    <cellStyle name="Total 14 21" xfId="1801" xr:uid="{00000000-0005-0000-0000-0000A0090000}"/>
    <cellStyle name="Total 14 22" xfId="1933" xr:uid="{00000000-0005-0000-0000-0000A1090000}"/>
    <cellStyle name="Total 14 23" xfId="2025" xr:uid="{00000000-0005-0000-0000-0000A2090000}"/>
    <cellStyle name="Total 14 24" xfId="2129" xr:uid="{00000000-0005-0000-0000-0000A3090000}"/>
    <cellStyle name="Total 14 25" xfId="2069" xr:uid="{00000000-0005-0000-0000-0000A4090000}"/>
    <cellStyle name="Total 14 26" xfId="2178" xr:uid="{00000000-0005-0000-0000-0000A5090000}"/>
    <cellStyle name="Total 14 27" xfId="2400" xr:uid="{00000000-0005-0000-0000-0000A6090000}"/>
    <cellStyle name="Total 14 28" xfId="2481" xr:uid="{00000000-0005-0000-0000-0000A7090000}"/>
    <cellStyle name="Total 14 29" xfId="2558" xr:uid="{00000000-0005-0000-0000-0000A8090000}"/>
    <cellStyle name="Total 14 3" xfId="297" xr:uid="{00000000-0005-0000-0000-0000A9090000}"/>
    <cellStyle name="Total 14 30" xfId="2642" xr:uid="{00000000-0005-0000-0000-0000AA090000}"/>
    <cellStyle name="Total 14 31" xfId="2491" xr:uid="{00000000-0005-0000-0000-0000AB090000}"/>
    <cellStyle name="Total 14 32" xfId="2763" xr:uid="{00000000-0005-0000-0000-0000AC090000}"/>
    <cellStyle name="Total 14 4" xfId="382" xr:uid="{00000000-0005-0000-0000-0000AD090000}"/>
    <cellStyle name="Total 14 5" xfId="344" xr:uid="{00000000-0005-0000-0000-0000AE090000}"/>
    <cellStyle name="Total 14 6" xfId="629" xr:uid="{00000000-0005-0000-0000-0000AF090000}"/>
    <cellStyle name="Total 14 7" xfId="710" xr:uid="{00000000-0005-0000-0000-0000B0090000}"/>
    <cellStyle name="Total 14 8" xfId="789" xr:uid="{00000000-0005-0000-0000-0000B1090000}"/>
    <cellStyle name="Total 14 9" xfId="870" xr:uid="{00000000-0005-0000-0000-0000B2090000}"/>
    <cellStyle name="Total 15" xfId="46" xr:uid="{00000000-0005-0000-0000-0000B3090000}"/>
    <cellStyle name="Total 16" xfId="177" xr:uid="{00000000-0005-0000-0000-0000B4090000}"/>
    <cellStyle name="Total 17" xfId="329" xr:uid="{00000000-0005-0000-0000-0000B5090000}"/>
    <cellStyle name="Total 18" xfId="428" xr:uid="{00000000-0005-0000-0000-0000B6090000}"/>
    <cellStyle name="Total 19" xfId="506" xr:uid="{00000000-0005-0000-0000-0000B7090000}"/>
    <cellStyle name="Total 2" xfId="53" xr:uid="{00000000-0005-0000-0000-0000B8090000}"/>
    <cellStyle name="Total 2 10" xfId="751" xr:uid="{00000000-0005-0000-0000-0000B9090000}"/>
    <cellStyle name="Total 2 11" xfId="962" xr:uid="{00000000-0005-0000-0000-0000BA090000}"/>
    <cellStyle name="Total 2 12" xfId="913" xr:uid="{00000000-0005-0000-0000-0000BB090000}"/>
    <cellStyle name="Total 2 13" xfId="1030" xr:uid="{00000000-0005-0000-0000-0000BC090000}"/>
    <cellStyle name="Total 2 14" xfId="1073" xr:uid="{00000000-0005-0000-0000-0000BD090000}"/>
    <cellStyle name="Total 2 15" xfId="1186" xr:uid="{00000000-0005-0000-0000-0000BE090000}"/>
    <cellStyle name="Total 2 16" xfId="788" xr:uid="{00000000-0005-0000-0000-0000BF090000}"/>
    <cellStyle name="Total 2 17" xfId="1330" xr:uid="{00000000-0005-0000-0000-0000C0090000}"/>
    <cellStyle name="Total 2 18" xfId="1275" xr:uid="{00000000-0005-0000-0000-0000C1090000}"/>
    <cellStyle name="Total 2 19" xfId="1489" xr:uid="{00000000-0005-0000-0000-0000C2090000}"/>
    <cellStyle name="Total 2 2" xfId="183" xr:uid="{00000000-0005-0000-0000-0000C3090000}"/>
    <cellStyle name="Total 2 20" xfId="1544" xr:uid="{00000000-0005-0000-0000-0000C4090000}"/>
    <cellStyle name="Total 2 21" xfId="1670" xr:uid="{00000000-0005-0000-0000-0000C5090000}"/>
    <cellStyle name="Total 2 22" xfId="1861" xr:uid="{00000000-0005-0000-0000-0000C6090000}"/>
    <cellStyle name="Total 2 23" xfId="2044" xr:uid="{00000000-0005-0000-0000-0000C7090000}"/>
    <cellStyle name="Total 2 24" xfId="2041" xr:uid="{00000000-0005-0000-0000-0000C8090000}"/>
    <cellStyle name="Total 2 25" xfId="2147" xr:uid="{00000000-0005-0000-0000-0000C9090000}"/>
    <cellStyle name="Total 2 26" xfId="2281" xr:uid="{00000000-0005-0000-0000-0000CA090000}"/>
    <cellStyle name="Total 2 27" xfId="2294" xr:uid="{00000000-0005-0000-0000-0000CB090000}"/>
    <cellStyle name="Total 2 28" xfId="2327" xr:uid="{00000000-0005-0000-0000-0000CC090000}"/>
    <cellStyle name="Total 2 29" xfId="2397" xr:uid="{00000000-0005-0000-0000-0000CD090000}"/>
    <cellStyle name="Total 2 3" xfId="296" xr:uid="{00000000-0005-0000-0000-0000CE090000}"/>
    <cellStyle name="Total 2 30" xfId="2317" xr:uid="{00000000-0005-0000-0000-0000CF090000}"/>
    <cellStyle name="Total 2 31" xfId="2700" xr:uid="{00000000-0005-0000-0000-0000D0090000}"/>
    <cellStyle name="Total 2 32" xfId="2659" xr:uid="{00000000-0005-0000-0000-0000D1090000}"/>
    <cellStyle name="Total 2 4" xfId="283" xr:uid="{00000000-0005-0000-0000-0000D2090000}"/>
    <cellStyle name="Total 2 5" xfId="499" xr:uid="{00000000-0005-0000-0000-0000D3090000}"/>
    <cellStyle name="Total 2 6" xfId="381" xr:uid="{00000000-0005-0000-0000-0000D4090000}"/>
    <cellStyle name="Total 2 7" xfId="548" xr:uid="{00000000-0005-0000-0000-0000D5090000}"/>
    <cellStyle name="Total 2 8" xfId="639" xr:uid="{00000000-0005-0000-0000-0000D6090000}"/>
    <cellStyle name="Total 2 9" xfId="653" xr:uid="{00000000-0005-0000-0000-0000D7090000}"/>
    <cellStyle name="Total 20" xfId="486" xr:uid="{00000000-0005-0000-0000-0000D8090000}"/>
    <cellStyle name="Total 21" xfId="421" xr:uid="{00000000-0005-0000-0000-0000D9090000}"/>
    <cellStyle name="Total 22" xfId="541" xr:uid="{00000000-0005-0000-0000-0000DA090000}"/>
    <cellStyle name="Total 23" xfId="617" xr:uid="{00000000-0005-0000-0000-0000DB090000}"/>
    <cellStyle name="Total 24" xfId="460" xr:uid="{00000000-0005-0000-0000-0000DC090000}"/>
    <cellStyle name="Total 25" xfId="627" xr:uid="{00000000-0005-0000-0000-0000DD090000}"/>
    <cellStyle name="Total 26" xfId="831" xr:uid="{00000000-0005-0000-0000-0000DE090000}"/>
    <cellStyle name="Total 27" xfId="590" xr:uid="{00000000-0005-0000-0000-0000DF090000}"/>
    <cellStyle name="Total 28" xfId="997" xr:uid="{00000000-0005-0000-0000-0000E0090000}"/>
    <cellStyle name="Total 29" xfId="894" xr:uid="{00000000-0005-0000-0000-0000E1090000}"/>
    <cellStyle name="Total 3" xfId="65" xr:uid="{00000000-0005-0000-0000-0000E2090000}"/>
    <cellStyle name="Total 3 10" xfId="890" xr:uid="{00000000-0005-0000-0000-0000E3090000}"/>
    <cellStyle name="Total 3 11" xfId="974" xr:uid="{00000000-0005-0000-0000-0000E4090000}"/>
    <cellStyle name="Total 3 12" xfId="1052" xr:uid="{00000000-0005-0000-0000-0000E5090000}"/>
    <cellStyle name="Total 3 13" xfId="1133" xr:uid="{00000000-0005-0000-0000-0000E6090000}"/>
    <cellStyle name="Total 3 14" xfId="1207" xr:uid="{00000000-0005-0000-0000-0000E7090000}"/>
    <cellStyle name="Total 3 15" xfId="1285" xr:uid="{00000000-0005-0000-0000-0000E8090000}"/>
    <cellStyle name="Total 3 16" xfId="1366" xr:uid="{00000000-0005-0000-0000-0000E9090000}"/>
    <cellStyle name="Total 3 17" xfId="1444" xr:uid="{00000000-0005-0000-0000-0000EA090000}"/>
    <cellStyle name="Total 3 18" xfId="1525" xr:uid="{00000000-0005-0000-0000-0000EB090000}"/>
    <cellStyle name="Total 3 19" xfId="1602" xr:uid="{00000000-0005-0000-0000-0000EC090000}"/>
    <cellStyle name="Total 3 2" xfId="195" xr:uid="{00000000-0005-0000-0000-0000ED090000}"/>
    <cellStyle name="Total 3 20" xfId="1676" xr:uid="{00000000-0005-0000-0000-0000EE090000}"/>
    <cellStyle name="Total 3 21" xfId="1749" xr:uid="{00000000-0005-0000-0000-0000EF090000}"/>
    <cellStyle name="Total 3 22" xfId="1873" xr:uid="{00000000-0005-0000-0000-0000F0090000}"/>
    <cellStyle name="Total 3 23" xfId="1960" xr:uid="{00000000-0005-0000-0000-0000F1090000}"/>
    <cellStyle name="Total 3 24" xfId="2071" xr:uid="{00000000-0005-0000-0000-0000F2090000}"/>
    <cellStyle name="Total 3 25" xfId="2196" xr:uid="{00000000-0005-0000-0000-0000F3090000}"/>
    <cellStyle name="Total 3 26" xfId="2010" xr:uid="{00000000-0005-0000-0000-0000F4090000}"/>
    <cellStyle name="Total 3 27" xfId="2319" xr:uid="{00000000-0005-0000-0000-0000F5090000}"/>
    <cellStyle name="Total 3 28" xfId="2422" xr:uid="{00000000-0005-0000-0000-0000F6090000}"/>
    <cellStyle name="Total 3 29" xfId="2502" xr:uid="{00000000-0005-0000-0000-0000F7090000}"/>
    <cellStyle name="Total 3 3" xfId="274" xr:uid="{00000000-0005-0000-0000-0000F8090000}"/>
    <cellStyle name="Total 3 30" xfId="2582" xr:uid="{00000000-0005-0000-0000-0000F9090000}"/>
    <cellStyle name="Total 3 31" xfId="2673" xr:uid="{00000000-0005-0000-0000-0000FA090000}"/>
    <cellStyle name="Total 3 32" xfId="2711" xr:uid="{00000000-0005-0000-0000-0000FB090000}"/>
    <cellStyle name="Total 3 4" xfId="429" xr:uid="{00000000-0005-0000-0000-0000FC090000}"/>
    <cellStyle name="Total 3 5" xfId="441" xr:uid="{00000000-0005-0000-0000-0000FD090000}"/>
    <cellStyle name="Total 3 6" xfId="314" xr:uid="{00000000-0005-0000-0000-0000FE090000}"/>
    <cellStyle name="Total 3 7" xfId="650" xr:uid="{00000000-0005-0000-0000-0000FF090000}"/>
    <cellStyle name="Total 3 8" xfId="731" xr:uid="{00000000-0005-0000-0000-0000000A0000}"/>
    <cellStyle name="Total 3 9" xfId="811" xr:uid="{00000000-0005-0000-0000-0000010A0000}"/>
    <cellStyle name="Total 30" xfId="1154" xr:uid="{00000000-0005-0000-0000-0000020A0000}"/>
    <cellStyle name="Total 31" xfId="1210" xr:uid="{00000000-0005-0000-0000-0000030A0000}"/>
    <cellStyle name="Total 32" xfId="1056" xr:uid="{00000000-0005-0000-0000-0000040A0000}"/>
    <cellStyle name="Total 33" xfId="1369" xr:uid="{00000000-0005-0000-0000-0000050A0000}"/>
    <cellStyle name="Total 34" xfId="1227" xr:uid="{00000000-0005-0000-0000-0000060A0000}"/>
    <cellStyle name="Total 35" xfId="1229" xr:uid="{00000000-0005-0000-0000-0000070A0000}"/>
    <cellStyle name="Total 36" xfId="1657" xr:uid="{00000000-0005-0000-0000-0000080A0000}"/>
    <cellStyle name="Total 37" xfId="1854" xr:uid="{00000000-0005-0000-0000-0000090A0000}"/>
    <cellStyle name="Total 38" xfId="2030" xr:uid="{00000000-0005-0000-0000-00000A0A0000}"/>
    <cellStyle name="Total 39" xfId="1857" xr:uid="{00000000-0005-0000-0000-00000B0A0000}"/>
    <cellStyle name="Total 4" xfId="62" xr:uid="{00000000-0005-0000-0000-00000C0A0000}"/>
    <cellStyle name="Total 4 10" xfId="887" xr:uid="{00000000-0005-0000-0000-00000D0A0000}"/>
    <cellStyle name="Total 4 11" xfId="971" xr:uid="{00000000-0005-0000-0000-00000E0A0000}"/>
    <cellStyle name="Total 4 12" xfId="1049" xr:uid="{00000000-0005-0000-0000-00000F0A0000}"/>
    <cellStyle name="Total 4 13" xfId="1130" xr:uid="{00000000-0005-0000-0000-0000100A0000}"/>
    <cellStyle name="Total 4 14" xfId="1204" xr:uid="{00000000-0005-0000-0000-0000110A0000}"/>
    <cellStyle name="Total 4 15" xfId="1282" xr:uid="{00000000-0005-0000-0000-0000120A0000}"/>
    <cellStyle name="Total 4 16" xfId="1363" xr:uid="{00000000-0005-0000-0000-0000130A0000}"/>
    <cellStyle name="Total 4 17" xfId="1441" xr:uid="{00000000-0005-0000-0000-0000140A0000}"/>
    <cellStyle name="Total 4 18" xfId="1522" xr:uid="{00000000-0005-0000-0000-0000150A0000}"/>
    <cellStyle name="Total 4 19" xfId="1599" xr:uid="{00000000-0005-0000-0000-0000160A0000}"/>
    <cellStyle name="Total 4 2" xfId="192" xr:uid="{00000000-0005-0000-0000-0000170A0000}"/>
    <cellStyle name="Total 4 20" xfId="1673" xr:uid="{00000000-0005-0000-0000-0000180A0000}"/>
    <cellStyle name="Total 4 21" xfId="1746" xr:uid="{00000000-0005-0000-0000-0000190A0000}"/>
    <cellStyle name="Total 4 22" xfId="1870" xr:uid="{00000000-0005-0000-0000-00001A0A0000}"/>
    <cellStyle name="Total 4 23" xfId="2031" xr:uid="{00000000-0005-0000-0000-00001B0A0000}"/>
    <cellStyle name="Total 4 24" xfId="1961" xr:uid="{00000000-0005-0000-0000-00001C0A0000}"/>
    <cellStyle name="Total 4 25" xfId="1858" xr:uid="{00000000-0005-0000-0000-00001D0A0000}"/>
    <cellStyle name="Total 4 26" xfId="2163" xr:uid="{00000000-0005-0000-0000-00001E0A0000}"/>
    <cellStyle name="Total 4 27" xfId="2324" xr:uid="{00000000-0005-0000-0000-00001F0A0000}"/>
    <cellStyle name="Total 4 28" xfId="2419" xr:uid="{00000000-0005-0000-0000-0000200A0000}"/>
    <cellStyle name="Total 4 29" xfId="2499" xr:uid="{00000000-0005-0000-0000-0000210A0000}"/>
    <cellStyle name="Total 4 3" xfId="355" xr:uid="{00000000-0005-0000-0000-0000220A0000}"/>
    <cellStyle name="Total 4 30" xfId="2579" xr:uid="{00000000-0005-0000-0000-0000230A0000}"/>
    <cellStyle name="Total 4 31" xfId="2703" xr:uid="{00000000-0005-0000-0000-0000240A0000}"/>
    <cellStyle name="Total 4 32" xfId="2708" xr:uid="{00000000-0005-0000-0000-0000250A0000}"/>
    <cellStyle name="Total 4 4" xfId="336" xr:uid="{00000000-0005-0000-0000-0000260A0000}"/>
    <cellStyle name="Total 4 5" xfId="491" xr:uid="{00000000-0005-0000-0000-0000270A0000}"/>
    <cellStyle name="Total 4 6" xfId="576" xr:uid="{00000000-0005-0000-0000-0000280A0000}"/>
    <cellStyle name="Total 4 7" xfId="647" xr:uid="{00000000-0005-0000-0000-0000290A0000}"/>
    <cellStyle name="Total 4 8" xfId="728" xr:uid="{00000000-0005-0000-0000-00002A0A0000}"/>
    <cellStyle name="Total 4 9" xfId="808" xr:uid="{00000000-0005-0000-0000-00002B0A0000}"/>
    <cellStyle name="Total 40" xfId="1837" xr:uid="{00000000-0005-0000-0000-00002C0A0000}"/>
    <cellStyle name="Total 41" xfId="2000" xr:uid="{00000000-0005-0000-0000-00002D0A0000}"/>
    <cellStyle name="Total 42" xfId="2139" xr:uid="{00000000-0005-0000-0000-00002E0A0000}"/>
    <cellStyle name="Total 43" xfId="2314" xr:uid="{00000000-0005-0000-0000-00002F0A0000}"/>
    <cellStyle name="Total 44" xfId="2366" xr:uid="{00000000-0005-0000-0000-0000300A0000}"/>
    <cellStyle name="Total 45" xfId="2326" xr:uid="{00000000-0005-0000-0000-0000310A0000}"/>
    <cellStyle name="Total 46" xfId="2340" xr:uid="{00000000-0005-0000-0000-0000320A0000}"/>
    <cellStyle name="Total 47" xfId="2425" xr:uid="{00000000-0005-0000-0000-0000330A0000}"/>
    <cellStyle name="Total 48" xfId="2663" xr:uid="{00000000-0005-0000-0000-0000340A0000}"/>
    <cellStyle name="Total 49" xfId="2292" xr:uid="{00000000-0005-0000-0000-0000350A0000}"/>
    <cellStyle name="Total 5" xfId="85" xr:uid="{00000000-0005-0000-0000-0000360A0000}"/>
    <cellStyle name="Total 5 10" xfId="910" xr:uid="{00000000-0005-0000-0000-0000370A0000}"/>
    <cellStyle name="Total 5 11" xfId="994" xr:uid="{00000000-0005-0000-0000-0000380A0000}"/>
    <cellStyle name="Total 5 12" xfId="1072" xr:uid="{00000000-0005-0000-0000-0000390A0000}"/>
    <cellStyle name="Total 5 13" xfId="1151" xr:uid="{00000000-0005-0000-0000-00003A0A0000}"/>
    <cellStyle name="Total 5 14" xfId="1226" xr:uid="{00000000-0005-0000-0000-00003B0A0000}"/>
    <cellStyle name="Total 5 15" xfId="1305" xr:uid="{00000000-0005-0000-0000-00003C0A0000}"/>
    <cellStyle name="Total 5 16" xfId="1386" xr:uid="{00000000-0005-0000-0000-00003D0A0000}"/>
    <cellStyle name="Total 5 17" xfId="1464" xr:uid="{00000000-0005-0000-0000-00003E0A0000}"/>
    <cellStyle name="Total 5 18" xfId="1543" xr:uid="{00000000-0005-0000-0000-00003F0A0000}"/>
    <cellStyle name="Total 5 19" xfId="1621" xr:uid="{00000000-0005-0000-0000-0000400A0000}"/>
    <cellStyle name="Total 5 2" xfId="215" xr:uid="{00000000-0005-0000-0000-0000410A0000}"/>
    <cellStyle name="Total 5 20" xfId="1694" xr:uid="{00000000-0005-0000-0000-0000420A0000}"/>
    <cellStyle name="Total 5 21" xfId="1767" xr:uid="{00000000-0005-0000-0000-0000430A0000}"/>
    <cellStyle name="Total 5 22" xfId="1893" xr:uid="{00000000-0005-0000-0000-0000440A0000}"/>
    <cellStyle name="Total 5 23" xfId="2042" xr:uid="{00000000-0005-0000-0000-0000450A0000}"/>
    <cellStyle name="Total 5 24" xfId="2091" xr:uid="{00000000-0005-0000-0000-0000460A0000}"/>
    <cellStyle name="Total 5 25" xfId="2011" xr:uid="{00000000-0005-0000-0000-0000470A0000}"/>
    <cellStyle name="Total 5 26" xfId="2151" xr:uid="{00000000-0005-0000-0000-0000480A0000}"/>
    <cellStyle name="Total 5 27" xfId="2244" xr:uid="{00000000-0005-0000-0000-0000490A0000}"/>
    <cellStyle name="Total 5 28" xfId="2441" xr:uid="{00000000-0005-0000-0000-00004A0A0000}"/>
    <cellStyle name="Total 5 29" xfId="2521" xr:uid="{00000000-0005-0000-0000-00004B0A0000}"/>
    <cellStyle name="Total 5 3" xfId="174" xr:uid="{00000000-0005-0000-0000-00004C0A0000}"/>
    <cellStyle name="Total 5 30" xfId="2602" xr:uid="{00000000-0005-0000-0000-00004D0A0000}"/>
    <cellStyle name="Total 5 31" xfId="2522" xr:uid="{00000000-0005-0000-0000-00004E0A0000}"/>
    <cellStyle name="Total 5 32" xfId="2729" xr:uid="{00000000-0005-0000-0000-00004F0A0000}"/>
    <cellStyle name="Total 5 4" xfId="160" xr:uid="{00000000-0005-0000-0000-0000500A0000}"/>
    <cellStyle name="Total 5 5" xfId="424" xr:uid="{00000000-0005-0000-0000-0000510A0000}"/>
    <cellStyle name="Total 5 6" xfId="500" xr:uid="{00000000-0005-0000-0000-0000520A0000}"/>
    <cellStyle name="Total 5 7" xfId="670" xr:uid="{00000000-0005-0000-0000-0000530A0000}"/>
    <cellStyle name="Total 5 8" xfId="750" xr:uid="{00000000-0005-0000-0000-0000540A0000}"/>
    <cellStyle name="Total 5 9" xfId="830" xr:uid="{00000000-0005-0000-0000-0000550A0000}"/>
    <cellStyle name="Total 50" xfId="2639" xr:uid="{00000000-0005-0000-0000-0000560A0000}"/>
    <cellStyle name="Total 6" xfId="80" xr:uid="{00000000-0005-0000-0000-0000570A0000}"/>
    <cellStyle name="Total 6 10" xfId="905" xr:uid="{00000000-0005-0000-0000-0000580A0000}"/>
    <cellStyle name="Total 6 11" xfId="989" xr:uid="{00000000-0005-0000-0000-0000590A0000}"/>
    <cellStyle name="Total 6 12" xfId="1067" xr:uid="{00000000-0005-0000-0000-00005A0A0000}"/>
    <cellStyle name="Total 6 13" xfId="1146" xr:uid="{00000000-0005-0000-0000-00005B0A0000}"/>
    <cellStyle name="Total 6 14" xfId="1221" xr:uid="{00000000-0005-0000-0000-00005C0A0000}"/>
    <cellStyle name="Total 6 15" xfId="1300" xr:uid="{00000000-0005-0000-0000-00005D0A0000}"/>
    <cellStyle name="Total 6 16" xfId="1381" xr:uid="{00000000-0005-0000-0000-00005E0A0000}"/>
    <cellStyle name="Total 6 17" xfId="1459" xr:uid="{00000000-0005-0000-0000-00005F0A0000}"/>
    <cellStyle name="Total 6 18" xfId="1538" xr:uid="{00000000-0005-0000-0000-0000600A0000}"/>
    <cellStyle name="Total 6 19" xfId="1616" xr:uid="{00000000-0005-0000-0000-0000610A0000}"/>
    <cellStyle name="Total 6 2" xfId="210" xr:uid="{00000000-0005-0000-0000-0000620A0000}"/>
    <cellStyle name="Total 6 20" xfId="1689" xr:uid="{00000000-0005-0000-0000-0000630A0000}"/>
    <cellStyle name="Total 6 21" xfId="1762" xr:uid="{00000000-0005-0000-0000-0000640A0000}"/>
    <cellStyle name="Total 6 22" xfId="1888" xr:uid="{00000000-0005-0000-0000-0000650A0000}"/>
    <cellStyle name="Total 6 23" xfId="1831" xr:uid="{00000000-0005-0000-0000-0000660A0000}"/>
    <cellStyle name="Total 6 24" xfId="2086" xr:uid="{00000000-0005-0000-0000-0000670A0000}"/>
    <cellStyle name="Total 6 25" xfId="1824" xr:uid="{00000000-0005-0000-0000-0000680A0000}"/>
    <cellStyle name="Total 6 26" xfId="2257" xr:uid="{00000000-0005-0000-0000-0000690A0000}"/>
    <cellStyle name="Total 6 27" xfId="2279" xr:uid="{00000000-0005-0000-0000-00006A0A0000}"/>
    <cellStyle name="Total 6 28" xfId="2436" xr:uid="{00000000-0005-0000-0000-00006B0A0000}"/>
    <cellStyle name="Total 6 29" xfId="2516" xr:uid="{00000000-0005-0000-0000-00006C0A0000}"/>
    <cellStyle name="Total 6 3" xfId="163" xr:uid="{00000000-0005-0000-0000-00006D0A0000}"/>
    <cellStyle name="Total 6 30" xfId="2597" xr:uid="{00000000-0005-0000-0000-00006E0A0000}"/>
    <cellStyle name="Total 6 31" xfId="2685" xr:uid="{00000000-0005-0000-0000-00006F0A0000}"/>
    <cellStyle name="Total 6 32" xfId="2724" xr:uid="{00000000-0005-0000-0000-0000700A0000}"/>
    <cellStyle name="Total 6 4" xfId="368" xr:uid="{00000000-0005-0000-0000-0000710A0000}"/>
    <cellStyle name="Total 6 5" xfId="446" xr:uid="{00000000-0005-0000-0000-0000720A0000}"/>
    <cellStyle name="Total 6 6" xfId="570" xr:uid="{00000000-0005-0000-0000-0000730A0000}"/>
    <cellStyle name="Total 6 7" xfId="665" xr:uid="{00000000-0005-0000-0000-0000740A0000}"/>
    <cellStyle name="Total 6 8" xfId="745" xr:uid="{00000000-0005-0000-0000-0000750A0000}"/>
    <cellStyle name="Total 6 9" xfId="825" xr:uid="{00000000-0005-0000-0000-0000760A0000}"/>
    <cellStyle name="Total 7" xfId="90" xr:uid="{00000000-0005-0000-0000-0000770A0000}"/>
    <cellStyle name="Total 7 10" xfId="915" xr:uid="{00000000-0005-0000-0000-0000780A0000}"/>
    <cellStyle name="Total 7 11" xfId="999" xr:uid="{00000000-0005-0000-0000-0000790A0000}"/>
    <cellStyle name="Total 7 12" xfId="1077" xr:uid="{00000000-0005-0000-0000-00007A0A0000}"/>
    <cellStyle name="Total 7 13" xfId="1156" xr:uid="{00000000-0005-0000-0000-00007B0A0000}"/>
    <cellStyle name="Total 7 14" xfId="1231" xr:uid="{00000000-0005-0000-0000-00007C0A0000}"/>
    <cellStyle name="Total 7 15" xfId="1309" xr:uid="{00000000-0005-0000-0000-00007D0A0000}"/>
    <cellStyle name="Total 7 16" xfId="1390" xr:uid="{00000000-0005-0000-0000-00007E0A0000}"/>
    <cellStyle name="Total 7 17" xfId="1468" xr:uid="{00000000-0005-0000-0000-00007F0A0000}"/>
    <cellStyle name="Total 7 18" xfId="1547" xr:uid="{00000000-0005-0000-0000-0000800A0000}"/>
    <cellStyle name="Total 7 19" xfId="1625" xr:uid="{00000000-0005-0000-0000-0000810A0000}"/>
    <cellStyle name="Total 7 2" xfId="220" xr:uid="{00000000-0005-0000-0000-0000820A0000}"/>
    <cellStyle name="Total 7 20" xfId="1697" xr:uid="{00000000-0005-0000-0000-0000830A0000}"/>
    <cellStyle name="Total 7 21" xfId="1770" xr:uid="{00000000-0005-0000-0000-0000840A0000}"/>
    <cellStyle name="Total 7 22" xfId="1898" xr:uid="{00000000-0005-0000-0000-0000850A0000}"/>
    <cellStyle name="Total 7 23" xfId="2029" xr:uid="{00000000-0005-0000-0000-0000860A0000}"/>
    <cellStyle name="Total 7 24" xfId="2096" xr:uid="{00000000-0005-0000-0000-0000870A0000}"/>
    <cellStyle name="Total 7 25" xfId="2173" xr:uid="{00000000-0005-0000-0000-0000880A0000}"/>
    <cellStyle name="Total 7 26" xfId="2056" xr:uid="{00000000-0005-0000-0000-0000890A0000}"/>
    <cellStyle name="Total 7 27" xfId="2321" xr:uid="{00000000-0005-0000-0000-00008A0A0000}"/>
    <cellStyle name="Total 7 28" xfId="2446" xr:uid="{00000000-0005-0000-0000-00008B0A0000}"/>
    <cellStyle name="Total 7 29" xfId="2526" xr:uid="{00000000-0005-0000-0000-00008C0A0000}"/>
    <cellStyle name="Total 7 3" xfId="307" xr:uid="{00000000-0005-0000-0000-00008D0A0000}"/>
    <cellStyle name="Total 7 30" xfId="2607" xr:uid="{00000000-0005-0000-0000-00008E0A0000}"/>
    <cellStyle name="Total 7 31" xfId="2679" xr:uid="{00000000-0005-0000-0000-00008F0A0000}"/>
    <cellStyle name="Total 7 32" xfId="2732" xr:uid="{00000000-0005-0000-0000-0000900A0000}"/>
    <cellStyle name="Total 7 4" xfId="384" xr:uid="{00000000-0005-0000-0000-0000910A0000}"/>
    <cellStyle name="Total 7 5" xfId="326" xr:uid="{00000000-0005-0000-0000-0000920A0000}"/>
    <cellStyle name="Total 7 6" xfId="595" xr:uid="{00000000-0005-0000-0000-0000930A0000}"/>
    <cellStyle name="Total 7 7" xfId="675" xr:uid="{00000000-0005-0000-0000-0000940A0000}"/>
    <cellStyle name="Total 7 8" xfId="754" xr:uid="{00000000-0005-0000-0000-0000950A0000}"/>
    <cellStyle name="Total 7 9" xfId="835" xr:uid="{00000000-0005-0000-0000-0000960A0000}"/>
    <cellStyle name="Total 8" xfId="107" xr:uid="{00000000-0005-0000-0000-0000970A0000}"/>
    <cellStyle name="Total 8 10" xfId="932" xr:uid="{00000000-0005-0000-0000-0000980A0000}"/>
    <cellStyle name="Total 8 11" xfId="1016" xr:uid="{00000000-0005-0000-0000-0000990A0000}"/>
    <cellStyle name="Total 8 12" xfId="1094" xr:uid="{00000000-0005-0000-0000-00009A0A0000}"/>
    <cellStyle name="Total 8 13" xfId="1173" xr:uid="{00000000-0005-0000-0000-00009B0A0000}"/>
    <cellStyle name="Total 8 14" xfId="1248" xr:uid="{00000000-0005-0000-0000-00009C0A0000}"/>
    <cellStyle name="Total 8 15" xfId="1326" xr:uid="{00000000-0005-0000-0000-00009D0A0000}"/>
    <cellStyle name="Total 8 16" xfId="1407" xr:uid="{00000000-0005-0000-0000-00009E0A0000}"/>
    <cellStyle name="Total 8 17" xfId="1485" xr:uid="{00000000-0005-0000-0000-00009F0A0000}"/>
    <cellStyle name="Total 8 18" xfId="1564" xr:uid="{00000000-0005-0000-0000-0000A00A0000}"/>
    <cellStyle name="Total 8 19" xfId="1642" xr:uid="{00000000-0005-0000-0000-0000A10A0000}"/>
    <cellStyle name="Total 8 2" xfId="237" xr:uid="{00000000-0005-0000-0000-0000A20A0000}"/>
    <cellStyle name="Total 8 20" xfId="1714" xr:uid="{00000000-0005-0000-0000-0000A30A0000}"/>
    <cellStyle name="Total 8 21" xfId="1787" xr:uid="{00000000-0005-0000-0000-0000A40A0000}"/>
    <cellStyle name="Total 8 22" xfId="1915" xr:uid="{00000000-0005-0000-0000-0000A50A0000}"/>
    <cellStyle name="Total 8 23" xfId="1967" xr:uid="{00000000-0005-0000-0000-0000A60A0000}"/>
    <cellStyle name="Total 8 24" xfId="2113" xr:uid="{00000000-0005-0000-0000-0000A70A0000}"/>
    <cellStyle name="Total 8 25" xfId="2200" xr:uid="{00000000-0005-0000-0000-0000A80A0000}"/>
    <cellStyle name="Total 8 26" xfId="2220" xr:uid="{00000000-0005-0000-0000-0000A90A0000}"/>
    <cellStyle name="Total 8 27" xfId="2383" xr:uid="{00000000-0005-0000-0000-0000AA0A0000}"/>
    <cellStyle name="Total 8 28" xfId="2463" xr:uid="{00000000-0005-0000-0000-0000AB0A0000}"/>
    <cellStyle name="Total 8 29" xfId="2543" xr:uid="{00000000-0005-0000-0000-0000AC0A0000}"/>
    <cellStyle name="Total 8 3" xfId="346" xr:uid="{00000000-0005-0000-0000-0000AD0A0000}"/>
    <cellStyle name="Total 8 30" xfId="2624" xr:uid="{00000000-0005-0000-0000-0000AE0A0000}"/>
    <cellStyle name="Total 8 31" xfId="2505" xr:uid="{00000000-0005-0000-0000-0000AF0A0000}"/>
    <cellStyle name="Total 8 32" xfId="2749" xr:uid="{00000000-0005-0000-0000-0000B00A0000}"/>
    <cellStyle name="Total 8 4" xfId="422" xr:uid="{00000000-0005-0000-0000-0000B10A0000}"/>
    <cellStyle name="Total 8 5" xfId="440" xr:uid="{00000000-0005-0000-0000-0000B20A0000}"/>
    <cellStyle name="Total 8 6" xfId="612" xr:uid="{00000000-0005-0000-0000-0000B30A0000}"/>
    <cellStyle name="Total 8 7" xfId="692" xr:uid="{00000000-0005-0000-0000-0000B40A0000}"/>
    <cellStyle name="Total 8 8" xfId="771" xr:uid="{00000000-0005-0000-0000-0000B50A0000}"/>
    <cellStyle name="Total 8 9" xfId="852" xr:uid="{00000000-0005-0000-0000-0000B60A0000}"/>
    <cellStyle name="Total 9" xfId="103" xr:uid="{00000000-0005-0000-0000-0000B70A0000}"/>
    <cellStyle name="Total 9 10" xfId="928" xr:uid="{00000000-0005-0000-0000-0000B80A0000}"/>
    <cellStyle name="Total 9 11" xfId="1012" xr:uid="{00000000-0005-0000-0000-0000B90A0000}"/>
    <cellStyle name="Total 9 12" xfId="1090" xr:uid="{00000000-0005-0000-0000-0000BA0A0000}"/>
    <cellStyle name="Total 9 13" xfId="1169" xr:uid="{00000000-0005-0000-0000-0000BB0A0000}"/>
    <cellStyle name="Total 9 14" xfId="1244" xr:uid="{00000000-0005-0000-0000-0000BC0A0000}"/>
    <cellStyle name="Total 9 15" xfId="1322" xr:uid="{00000000-0005-0000-0000-0000BD0A0000}"/>
    <cellStyle name="Total 9 16" xfId="1403" xr:uid="{00000000-0005-0000-0000-0000BE0A0000}"/>
    <cellStyle name="Total 9 17" xfId="1481" xr:uid="{00000000-0005-0000-0000-0000BF0A0000}"/>
    <cellStyle name="Total 9 18" xfId="1560" xr:uid="{00000000-0005-0000-0000-0000C00A0000}"/>
    <cellStyle name="Total 9 19" xfId="1638" xr:uid="{00000000-0005-0000-0000-0000C10A0000}"/>
    <cellStyle name="Total 9 2" xfId="233" xr:uid="{00000000-0005-0000-0000-0000C20A0000}"/>
    <cellStyle name="Total 9 20" xfId="1710" xr:uid="{00000000-0005-0000-0000-0000C30A0000}"/>
    <cellStyle name="Total 9 21" xfId="1783" xr:uid="{00000000-0005-0000-0000-0000C40A0000}"/>
    <cellStyle name="Total 9 22" xfId="1911" xr:uid="{00000000-0005-0000-0000-0000C50A0000}"/>
    <cellStyle name="Total 9 23" xfId="1979" xr:uid="{00000000-0005-0000-0000-0000C60A0000}"/>
    <cellStyle name="Total 9 24" xfId="2109" xr:uid="{00000000-0005-0000-0000-0000C70A0000}"/>
    <cellStyle name="Total 9 25" xfId="2128" xr:uid="{00000000-0005-0000-0000-0000C80A0000}"/>
    <cellStyle name="Total 9 26" xfId="2215" xr:uid="{00000000-0005-0000-0000-0000C90A0000}"/>
    <cellStyle name="Total 9 27" xfId="2338" xr:uid="{00000000-0005-0000-0000-0000CA0A0000}"/>
    <cellStyle name="Total 9 28" xfId="2459" xr:uid="{00000000-0005-0000-0000-0000CB0A0000}"/>
    <cellStyle name="Total 9 29" xfId="2539" xr:uid="{00000000-0005-0000-0000-0000CC0A0000}"/>
    <cellStyle name="Total 9 3" xfId="284" xr:uid="{00000000-0005-0000-0000-0000CD0A0000}"/>
    <cellStyle name="Total 9 30" xfId="2620" xr:uid="{00000000-0005-0000-0000-0000CE0A0000}"/>
    <cellStyle name="Total 9 31" xfId="2680" xr:uid="{00000000-0005-0000-0000-0000CF0A0000}"/>
    <cellStyle name="Total 9 32" xfId="2745" xr:uid="{00000000-0005-0000-0000-0000D00A0000}"/>
    <cellStyle name="Total 9 4" xfId="394" xr:uid="{00000000-0005-0000-0000-0000D10A0000}"/>
    <cellStyle name="Total 9 5" xfId="447" xr:uid="{00000000-0005-0000-0000-0000D20A0000}"/>
    <cellStyle name="Total 9 6" xfId="608" xr:uid="{00000000-0005-0000-0000-0000D30A0000}"/>
    <cellStyle name="Total 9 7" xfId="688" xr:uid="{00000000-0005-0000-0000-0000D40A0000}"/>
    <cellStyle name="Total 9 8" xfId="767" xr:uid="{00000000-0005-0000-0000-0000D50A0000}"/>
    <cellStyle name="Total 9 9" xfId="848" xr:uid="{00000000-0005-0000-0000-0000D60A0000}"/>
    <cellStyle name="Warning Text 2" xfId="47" xr:uid="{00000000-0005-0000-0000-0000D70A0000}"/>
  </cellStyles>
  <dxfs count="200">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font>
      <fill>
        <patternFill>
          <bgColor rgb="FFFFFF00"/>
        </patternFill>
      </fill>
    </dxf>
    <dxf>
      <fill>
        <patternFill>
          <bgColor rgb="FFFFFF00"/>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patternType="none">
          <bgColor auto="1"/>
        </patternFill>
      </fill>
    </dxf>
    <dxf>
      <fill>
        <patternFill>
          <bgColor rgb="FFFF7C80"/>
        </patternFill>
      </fill>
    </dxf>
    <dxf>
      <font>
        <b/>
        <i val="0"/>
        <color rgb="FFFF0000"/>
      </font>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7C80"/>
        </patternFill>
      </fill>
    </dxf>
    <dxf>
      <fill>
        <patternFill patternType="none">
          <bgColor auto="1"/>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ill>
        <patternFill>
          <bgColor rgb="FFFFFF00"/>
        </patternFill>
      </fill>
    </dxf>
    <dxf>
      <fill>
        <patternFill>
          <bgColor rgb="FFFFC000"/>
        </patternFill>
      </fill>
    </dxf>
    <dxf>
      <font>
        <b/>
        <i val="0"/>
        <color rgb="FFFF0000"/>
      </font>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rgb="FFFF7C80"/>
        </patternFill>
      </fill>
    </dxf>
    <dxf>
      <fill>
        <patternFill>
          <bgColor rgb="FFFFC000"/>
        </patternFill>
      </fill>
    </dxf>
    <dxf>
      <fill>
        <patternFill>
          <bgColor rgb="FFFFFF00"/>
        </patternFill>
      </fill>
    </dxf>
    <dxf>
      <font>
        <b/>
        <i val="0"/>
        <color rgb="FFFF0000"/>
      </font>
    </dxf>
    <dxf>
      <fill>
        <patternFill>
          <bgColor rgb="FFFFFF00"/>
        </patternFill>
      </fill>
    </dxf>
    <dxf>
      <fill>
        <patternFill>
          <bgColor rgb="FFFFC000"/>
        </patternFill>
      </fill>
    </dxf>
    <dxf>
      <font>
        <b/>
        <i val="0"/>
        <color rgb="FFFF0000"/>
      </font>
    </dxf>
    <dxf>
      <fill>
        <patternFill>
          <bgColor rgb="FFFF7C80"/>
        </patternFill>
      </fill>
    </dxf>
    <dxf>
      <fill>
        <patternFill>
          <bgColor rgb="FFFFFF00"/>
        </patternFill>
      </fill>
    </dxf>
    <dxf>
      <fill>
        <patternFill>
          <bgColor rgb="FFFFC000"/>
        </patternFill>
      </fill>
    </dxf>
    <dxf>
      <fill>
        <patternFill patternType="none">
          <bgColor auto="1"/>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patternType="none">
          <bgColor auto="1"/>
        </patternFill>
      </fill>
    </dxf>
    <dxf>
      <font>
        <b/>
        <i val="0"/>
        <color rgb="FFFF0000"/>
      </font>
    </dxf>
    <dxf>
      <fill>
        <patternFill>
          <bgColor rgb="FFFFC000"/>
        </patternFill>
      </fill>
    </dxf>
    <dxf>
      <fill>
        <patternFill>
          <bgColor rgb="FFFFFF00"/>
        </patternFill>
      </fill>
    </dxf>
    <dxf>
      <fill>
        <patternFill>
          <bgColor rgb="FFFF7C80"/>
        </patternFill>
      </fill>
    </dxf>
    <dxf>
      <fill>
        <patternFill patternType="none">
          <bgColor auto="1"/>
        </patternFill>
      </fill>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ill>
        <patternFill>
          <bgColor rgb="FFFF7C80"/>
        </patternFill>
      </fill>
    </dxf>
    <dxf>
      <font>
        <b/>
        <i val="0"/>
        <color rgb="FFFF0000"/>
      </font>
    </dxf>
    <dxf>
      <fill>
        <patternFill>
          <bgColor rgb="FFFFFF00"/>
        </patternFill>
      </fill>
    </dxf>
    <dxf>
      <fill>
        <patternFill>
          <bgColor rgb="FFFFC000"/>
        </patternFill>
      </fill>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ont>
        <b/>
        <i val="0"/>
        <color rgb="FFFF0000"/>
      </font>
    </dxf>
    <dxf>
      <fill>
        <patternFill patternType="none">
          <bgColor auto="1"/>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ill>
        <patternFill patternType="none">
          <bgColor auto="1"/>
        </patternFill>
      </fill>
    </dxf>
    <dxf>
      <font>
        <b/>
        <i val="0"/>
        <color rgb="FFFF0000"/>
      </font>
    </dxf>
    <dxf>
      <fill>
        <patternFill>
          <bgColor rgb="FFFFC000"/>
        </patternFill>
      </fill>
    </dxf>
    <dxf>
      <fill>
        <patternFill>
          <bgColor rgb="FFFFFF00"/>
        </patternFill>
      </fill>
    </dxf>
    <dxf>
      <font>
        <b val="0"/>
        <i val="0"/>
      </font>
      <fill>
        <patternFill>
          <bgColor theme="3" tint="0.89996032593768116"/>
        </patternFill>
      </fill>
    </dxf>
    <dxf>
      <font>
        <b/>
        <i val="0"/>
        <color rgb="FFFF0000"/>
      </font>
    </dxf>
    <dxf>
      <fill>
        <patternFill>
          <bgColor rgb="FFFFC000"/>
        </patternFill>
      </fill>
    </dxf>
    <dxf>
      <fill>
        <patternFill>
          <bgColor rgb="FFFFFF00"/>
        </patternFill>
      </fill>
    </dxf>
    <dxf>
      <fill>
        <patternFill>
          <bgColor rgb="FFFF7C80"/>
        </patternFill>
      </fill>
    </dxf>
    <dxf>
      <fill>
        <patternFill patternType="none">
          <bgColor auto="1"/>
        </patternFill>
      </fill>
    </dxf>
    <dxf>
      <font>
        <b val="0"/>
        <i val="0"/>
      </font>
      <fill>
        <patternFill>
          <bgColor rgb="FFFFFF00"/>
        </patternFill>
      </fill>
    </dxf>
    <dxf>
      <font>
        <b/>
        <i val="0"/>
        <color rgb="FFFF0000"/>
      </font>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ont>
        <b/>
        <i val="0"/>
        <color rgb="FFFF0000"/>
      </font>
    </dxf>
    <dxf>
      <fill>
        <patternFill>
          <bgColor rgb="FFFFC000"/>
        </patternFill>
      </fill>
    </dxf>
    <dxf>
      <fill>
        <patternFill>
          <bgColor rgb="FFFFFF00"/>
        </patternFill>
      </fill>
    </dxf>
    <dxf>
      <fill>
        <patternFill>
          <bgColor rgb="FFFF7C80"/>
        </patternFill>
      </fill>
    </dxf>
    <dxf>
      <font>
        <b/>
        <i val="0"/>
        <color rgb="FFFF0000"/>
      </font>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ont>
        <b val="0"/>
        <i val="0"/>
      </font>
      <fill>
        <patternFill>
          <bgColor rgb="FFFFFF00"/>
        </patternFill>
      </fill>
    </dxf>
    <dxf>
      <font>
        <b val="0"/>
        <i val="0"/>
      </font>
      <fill>
        <patternFill>
          <bgColor theme="3" tint="0.89996032593768116"/>
        </patternFill>
      </fill>
    </dxf>
    <dxf>
      <fill>
        <patternFill>
          <bgColor rgb="FFFFFF00"/>
        </patternFill>
      </fill>
    </dxf>
    <dxf>
      <fill>
        <patternFill patternType="none">
          <bgColor auto="1"/>
        </patternFill>
      </fill>
    </dxf>
    <dxf>
      <font>
        <b/>
        <i val="0"/>
        <color rgb="FFFF0000"/>
      </font>
    </dxf>
    <dxf>
      <fill>
        <patternFill>
          <bgColor rgb="FFFFC0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clt-file01\folderredirection$\Users\larodriguez\Documents\Public%20Safety\Police\T-0639%20SACRC%20(Real%20time%20crime%20center)\Exhibit%20A%20%20Functional%20Requirements%20201910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winnettboc-my.sharepoint.com/personal/william_spiccia_gwinnettcounty_com/Documents/Documents/Gwinnett/Dept%20of%20ITS/Cloud%20Migration%20RFP/Exhibit%20B%20-%20Functional%20Requirements%20Response%20Workbook.xlsx" TargetMode="External"/><Relationship Id="rId1" Type="http://schemas.openxmlformats.org/officeDocument/2006/relationships/externalLinkPath" Target="/personal/william_spiccia_gwinnettcounty_com/Documents/Documents/Gwinnett/Dept%20of%20ITS/Cloud%20Migration%20RFP/Exhibit%20B%20-%20Functional%20Requirements%20Respons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General"/>
      <sheetName val="Terminology"/>
      <sheetName val="Comments"/>
      <sheetName val="Sheet1"/>
      <sheetName val="Gunshot"/>
      <sheetName val="Camera"/>
      <sheetName val="Support Data"/>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plate Instructions - DELETE "/>
      <sheetName val="Scoring Summary- HIDE"/>
      <sheetName val="Functional Requirement Instruct"/>
      <sheetName val="Implementation Services"/>
      <sheetName val="Post-Implementation Services"/>
      <sheetName val="Supplier Profile"/>
      <sheetName val="Functional Requirements Sheet 4"/>
      <sheetName val="Cloud Architecture Model A"/>
      <sheetName val="Cloud Architecture Model B"/>
    </sheetNames>
    <sheetDataSet>
      <sheetData sheetId="0" refreshError="1"/>
      <sheetData sheetId="1" refreshError="1"/>
      <sheetData sheetId="2" refreshError="1"/>
      <sheetData sheetId="3" refreshError="1">
        <row r="2">
          <cell r="K2">
            <v>5</v>
          </cell>
          <cell r="N2">
            <v>3</v>
          </cell>
          <cell r="Q2">
            <v>1</v>
          </cell>
        </row>
      </sheetData>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14D9-F0DF-43C0-BAC2-1A545FFE0BE5}">
  <sheetPr codeName="Sheet8">
    <pageSetUpPr fitToPage="1"/>
  </sheetPr>
  <dimension ref="A1:R29"/>
  <sheetViews>
    <sheetView zoomScale="90" zoomScaleNormal="90" workbookViewId="0">
      <selection activeCell="B8" sqref="B8"/>
    </sheetView>
  </sheetViews>
  <sheetFormatPr defaultRowHeight="15" x14ac:dyDescent="0.25"/>
  <cols>
    <col min="1" max="1" width="32.5703125" customWidth="1"/>
    <col min="2" max="2" width="15.140625" customWidth="1"/>
    <col min="3" max="13" width="14.7109375" customWidth="1"/>
    <col min="15" max="15" width="13.140625" customWidth="1"/>
    <col min="16" max="16" width="12.85546875" customWidth="1"/>
    <col min="17" max="17" width="19.85546875" customWidth="1"/>
    <col min="18" max="18" width="17.28515625" customWidth="1"/>
  </cols>
  <sheetData>
    <row r="1" spans="1:18" ht="19.5" thickBot="1" x14ac:dyDescent="0.35">
      <c r="A1" s="19" t="s">
        <v>0</v>
      </c>
      <c r="B1" s="20"/>
      <c r="C1" s="20"/>
      <c r="D1" s="20"/>
      <c r="E1" s="20"/>
      <c r="F1" s="20"/>
      <c r="G1" s="21"/>
      <c r="H1" s="21"/>
      <c r="I1" s="21"/>
      <c r="J1" s="133" t="s">
        <v>1</v>
      </c>
      <c r="K1" s="134"/>
      <c r="L1" s="134"/>
      <c r="M1" s="135"/>
    </row>
    <row r="2" spans="1:18" ht="15.75" customHeight="1" thickBot="1" x14ac:dyDescent="0.3">
      <c r="A2" s="22" t="s">
        <v>2</v>
      </c>
      <c r="B2" s="35" t="s">
        <v>3</v>
      </c>
      <c r="C2" s="23"/>
      <c r="D2" s="23"/>
      <c r="E2" s="23"/>
      <c r="F2" s="23"/>
      <c r="G2" s="24"/>
      <c r="H2" s="24"/>
      <c r="I2" s="24"/>
      <c r="J2" s="23"/>
      <c r="K2" s="23"/>
      <c r="L2" s="23"/>
      <c r="M2" s="25"/>
    </row>
    <row r="3" spans="1:18" ht="15.75" thickBot="1" x14ac:dyDescent="0.3">
      <c r="A3" s="22" t="s">
        <v>4</v>
      </c>
      <c r="B3" s="39">
        <v>20</v>
      </c>
      <c r="C3" s="23"/>
      <c r="D3" s="23"/>
      <c r="E3" s="23"/>
      <c r="F3" s="23"/>
      <c r="G3" s="24"/>
      <c r="H3" s="24"/>
      <c r="I3" s="24"/>
      <c r="J3" s="23"/>
      <c r="K3" s="23"/>
      <c r="L3" s="23"/>
      <c r="M3" s="25"/>
    </row>
    <row r="4" spans="1:18" ht="16.5" thickBot="1" x14ac:dyDescent="0.3">
      <c r="A4" s="26" t="s">
        <v>5</v>
      </c>
      <c r="B4" s="126" t="s">
        <v>6</v>
      </c>
      <c r="C4" s="127"/>
      <c r="D4" s="127"/>
      <c r="E4" s="128"/>
      <c r="F4" s="129" t="s">
        <v>7</v>
      </c>
      <c r="G4" s="130"/>
      <c r="H4" s="130"/>
      <c r="I4" s="131"/>
      <c r="J4" s="129" t="s">
        <v>8</v>
      </c>
      <c r="K4" s="130"/>
      <c r="L4" s="130"/>
      <c r="M4" s="132"/>
    </row>
    <row r="5" spans="1:18" ht="15.75" thickBot="1" x14ac:dyDescent="0.3">
      <c r="A5" s="69"/>
      <c r="B5" s="70" t="s">
        <v>9</v>
      </c>
      <c r="C5" s="71" t="s">
        <v>10</v>
      </c>
      <c r="D5" s="71" t="s">
        <v>11</v>
      </c>
      <c r="E5" s="72" t="s">
        <v>12</v>
      </c>
      <c r="F5" s="73" t="s">
        <v>9</v>
      </c>
      <c r="G5" s="74" t="s">
        <v>10</v>
      </c>
      <c r="H5" s="74" t="s">
        <v>11</v>
      </c>
      <c r="I5" s="75" t="s">
        <v>13</v>
      </c>
      <c r="J5" s="73" t="s">
        <v>9</v>
      </c>
      <c r="K5" s="74" t="s">
        <v>10</v>
      </c>
      <c r="L5" s="74" t="s">
        <v>11</v>
      </c>
      <c r="M5" s="76" t="s">
        <v>13</v>
      </c>
      <c r="O5" s="65"/>
      <c r="P5" s="66" t="s">
        <v>14</v>
      </c>
      <c r="Q5" s="66"/>
      <c r="R5" s="67"/>
    </row>
    <row r="6" spans="1:18" ht="15.75" thickBot="1" x14ac:dyDescent="0.3">
      <c r="A6" s="69"/>
      <c r="B6" s="40">
        <v>5</v>
      </c>
      <c r="C6" s="41">
        <v>3</v>
      </c>
      <c r="D6" s="41">
        <v>1</v>
      </c>
      <c r="E6" s="41">
        <f>MAX(B6:D6)</f>
        <v>5</v>
      </c>
      <c r="F6" s="77"/>
      <c r="G6" s="78"/>
      <c r="H6" s="78"/>
      <c r="I6" s="79"/>
      <c r="J6" s="73"/>
      <c r="K6" s="74"/>
      <c r="L6" s="74"/>
      <c r="M6" s="76"/>
      <c r="O6" s="63"/>
      <c r="P6" s="63" t="s">
        <v>15</v>
      </c>
      <c r="Q6" s="63" t="s">
        <v>16</v>
      </c>
      <c r="R6" s="63" t="s">
        <v>17</v>
      </c>
    </row>
    <row r="7" spans="1:18" x14ac:dyDescent="0.25">
      <c r="A7" s="42" t="s">
        <v>18</v>
      </c>
      <c r="B7" s="27">
        <f>COUNTIF('DoITS Requirements Sheet 1'!$C$4:$C$50,"High")*$B$6</f>
        <v>160</v>
      </c>
      <c r="C7" s="28">
        <f>COUNTIF('DoITS Requirements Sheet 1'!$C$4:$C$50,"Medium")*$C$6</f>
        <v>45</v>
      </c>
      <c r="D7" s="28">
        <f>COUNTIF('DoITS Requirements Sheet 1'!$C$4:$C$50,"Low")*$D$6</f>
        <v>0</v>
      </c>
      <c r="E7" s="29">
        <f t="shared" ref="E7:E8" si="0">SUM(B7:D7)</f>
        <v>205</v>
      </c>
      <c r="F7" s="27">
        <f>(SUMIF('DoITS Requirements Sheet 1'!$C$4:$C$50,"High",'DoITS Requirements Sheet 1'!$T$4:$T$50))</f>
        <v>0</v>
      </c>
      <c r="G7" s="28">
        <f>(SUMIF('DoITS Requirements Sheet 1'!$C$4:$C$50,"Medium",'DoITS Requirements Sheet 1'!$T$4:$T$50))</f>
        <v>0</v>
      </c>
      <c r="H7" s="28">
        <f>(SUMIF('DoITS Requirements Sheet 1'!$C$4:$C$50,"Low",'DoITS Requirements Sheet 1'!$T$4:$T$50))</f>
        <v>0</v>
      </c>
      <c r="I7" s="29">
        <f t="shared" ref="I7:I8" si="1">SUM(F7:H7)</f>
        <v>0</v>
      </c>
      <c r="J7" s="27">
        <f t="shared" ref="J7:L8" si="2">IF(F7&gt;0,F7*($B$3/$E$9),0)</f>
        <v>0</v>
      </c>
      <c r="K7" s="28">
        <f t="shared" si="2"/>
        <v>0</v>
      </c>
      <c r="L7" s="28">
        <f t="shared" si="2"/>
        <v>0</v>
      </c>
      <c r="M7" s="34">
        <f>SUM(J7:L7)</f>
        <v>0</v>
      </c>
      <c r="O7" s="61" t="s">
        <v>19</v>
      </c>
      <c r="P7" s="61">
        <v>4</v>
      </c>
      <c r="Q7" s="62" t="s">
        <v>20</v>
      </c>
      <c r="R7" s="64"/>
    </row>
    <row r="8" spans="1:18" x14ac:dyDescent="0.25">
      <c r="A8" s="42" t="s">
        <v>21</v>
      </c>
      <c r="B8" s="27">
        <f>COUNTIF('Business Requirements Sheet 2'!$C$4:$C$76,"High")*$B$6</f>
        <v>270</v>
      </c>
      <c r="C8" s="28">
        <f>COUNTIF('Business Requirements Sheet 2'!$C$4:$C$76,"Medium")*$C$6</f>
        <v>57</v>
      </c>
      <c r="D8" s="28">
        <f>COUNTIF('Business Requirements Sheet 2'!$C$4:$C$76,"Low")*$D$6</f>
        <v>0</v>
      </c>
      <c r="E8" s="29">
        <f t="shared" si="0"/>
        <v>327</v>
      </c>
      <c r="F8" s="27">
        <f>SUMIF('Business Requirements Sheet 2'!$C$4:$C$76,"High",'Business Requirements Sheet 2'!$T$4:$T$76)</f>
        <v>0</v>
      </c>
      <c r="G8" s="28">
        <f>SUMIF('Business Requirements Sheet 2'!$C$4:$C$76,"Medium",'Business Requirements Sheet 2'!$T$4:$T$76)</f>
        <v>0</v>
      </c>
      <c r="H8" s="28">
        <f>SUMIF('Business Requirements Sheet 2'!$C$4:$C$76,"Low",'Business Requirements Sheet 2'!$T$4:$T$76)</f>
        <v>0</v>
      </c>
      <c r="I8" s="29">
        <f t="shared" si="1"/>
        <v>0</v>
      </c>
      <c r="J8" s="27">
        <f t="shared" si="2"/>
        <v>0</v>
      </c>
      <c r="K8" s="28">
        <f t="shared" si="2"/>
        <v>0</v>
      </c>
      <c r="L8" s="28">
        <f t="shared" si="2"/>
        <v>0</v>
      </c>
      <c r="M8" s="34">
        <f t="shared" ref="M8" si="3">SUM(J8:L8)</f>
        <v>0</v>
      </c>
      <c r="O8" s="61" t="s">
        <v>22</v>
      </c>
      <c r="P8" s="61">
        <v>4</v>
      </c>
      <c r="Q8" s="61">
        <v>500</v>
      </c>
      <c r="R8" s="60"/>
    </row>
    <row r="9" spans="1:18" ht="15.75" thickBot="1" x14ac:dyDescent="0.3">
      <c r="A9" s="30" t="s">
        <v>24</v>
      </c>
      <c r="B9" s="68">
        <f t="shared" ref="B9:M9" si="4">SUM(B7:B8)</f>
        <v>430</v>
      </c>
      <c r="C9" s="31">
        <f t="shared" si="4"/>
        <v>102</v>
      </c>
      <c r="D9" s="31">
        <f t="shared" si="4"/>
        <v>0</v>
      </c>
      <c r="E9" s="32">
        <f t="shared" si="4"/>
        <v>532</v>
      </c>
      <c r="F9" s="68">
        <f t="shared" si="4"/>
        <v>0</v>
      </c>
      <c r="G9" s="31">
        <f t="shared" si="4"/>
        <v>0</v>
      </c>
      <c r="H9" s="31">
        <f t="shared" si="4"/>
        <v>0</v>
      </c>
      <c r="I9" s="32">
        <f t="shared" si="4"/>
        <v>0</v>
      </c>
      <c r="J9" s="68">
        <f t="shared" si="4"/>
        <v>0</v>
      </c>
      <c r="K9" s="31">
        <f t="shared" si="4"/>
        <v>0</v>
      </c>
      <c r="L9" s="31">
        <f t="shared" si="4"/>
        <v>0</v>
      </c>
      <c r="M9" s="33">
        <f t="shared" si="4"/>
        <v>0</v>
      </c>
      <c r="O9" s="61"/>
      <c r="P9" s="61"/>
      <c r="Q9" s="61"/>
      <c r="R9" s="60"/>
    </row>
    <row r="10" spans="1:18" ht="15.75" thickBot="1" x14ac:dyDescent="0.3"/>
    <row r="11" spans="1:18" ht="19.5" thickBot="1" x14ac:dyDescent="0.35">
      <c r="A11" s="19" t="s">
        <v>0</v>
      </c>
      <c r="B11" s="20"/>
      <c r="C11" s="20"/>
      <c r="D11" s="20"/>
      <c r="E11" s="20"/>
      <c r="F11" s="20"/>
      <c r="G11" s="21"/>
      <c r="H11" s="21"/>
      <c r="I11" s="21"/>
      <c r="J11" s="133" t="s">
        <v>1</v>
      </c>
      <c r="K11" s="134"/>
      <c r="L11" s="134"/>
      <c r="M11" s="135"/>
    </row>
    <row r="12" spans="1:18" ht="15.75" thickBot="1" x14ac:dyDescent="0.3">
      <c r="A12" s="22" t="s">
        <v>2</v>
      </c>
      <c r="B12" s="35" t="s">
        <v>25</v>
      </c>
      <c r="C12" s="23"/>
      <c r="D12" s="23"/>
      <c r="E12" s="23"/>
      <c r="F12" s="23"/>
      <c r="G12" s="24"/>
      <c r="H12" s="24"/>
      <c r="I12" s="24"/>
      <c r="J12" s="23"/>
      <c r="K12" s="23"/>
      <c r="L12" s="23"/>
      <c r="M12" s="25"/>
    </row>
    <row r="13" spans="1:18" ht="15.75" thickBot="1" x14ac:dyDescent="0.3">
      <c r="A13" s="22" t="s">
        <v>4</v>
      </c>
      <c r="B13" s="39">
        <v>20</v>
      </c>
      <c r="C13" s="23"/>
      <c r="D13" s="23"/>
      <c r="E13" s="23"/>
      <c r="F13" s="23"/>
      <c r="G13" s="24"/>
      <c r="H13" s="24"/>
      <c r="I13" s="24"/>
      <c r="J13" s="23"/>
      <c r="K13" s="23"/>
      <c r="L13" s="23"/>
      <c r="M13" s="25"/>
    </row>
    <row r="14" spans="1:18" ht="15" customHeight="1" thickBot="1" x14ac:dyDescent="0.3">
      <c r="A14" s="26" t="s">
        <v>5</v>
      </c>
      <c r="B14" s="126" t="s">
        <v>6</v>
      </c>
      <c r="C14" s="127"/>
      <c r="D14" s="127"/>
      <c r="E14" s="128"/>
      <c r="F14" s="129" t="s">
        <v>7</v>
      </c>
      <c r="G14" s="130"/>
      <c r="H14" s="130"/>
      <c r="I14" s="131"/>
      <c r="J14" s="129" t="s">
        <v>8</v>
      </c>
      <c r="K14" s="130"/>
      <c r="L14" s="130"/>
      <c r="M14" s="132"/>
    </row>
    <row r="15" spans="1:18" ht="15.75" thickBot="1" x14ac:dyDescent="0.3">
      <c r="A15" s="69"/>
      <c r="B15" s="70" t="s">
        <v>9</v>
      </c>
      <c r="C15" s="71" t="s">
        <v>10</v>
      </c>
      <c r="D15" s="71" t="s">
        <v>11</v>
      </c>
      <c r="E15" s="72" t="s">
        <v>12</v>
      </c>
      <c r="F15" s="73" t="s">
        <v>9</v>
      </c>
      <c r="G15" s="74" t="s">
        <v>10</v>
      </c>
      <c r="H15" s="74" t="s">
        <v>11</v>
      </c>
      <c r="I15" s="75" t="s">
        <v>13</v>
      </c>
      <c r="J15" s="73" t="s">
        <v>9</v>
      </c>
      <c r="K15" s="74" t="s">
        <v>10</v>
      </c>
      <c r="L15" s="74" t="s">
        <v>11</v>
      </c>
      <c r="M15" s="76" t="s">
        <v>13</v>
      </c>
      <c r="O15" s="65"/>
      <c r="P15" s="66" t="s">
        <v>14</v>
      </c>
      <c r="Q15" s="66"/>
      <c r="R15" s="67"/>
    </row>
    <row r="16" spans="1:18" ht="15.75" thickBot="1" x14ac:dyDescent="0.3">
      <c r="A16" s="69"/>
      <c r="B16" s="40">
        <v>5</v>
      </c>
      <c r="C16" s="41">
        <v>3</v>
      </c>
      <c r="D16" s="41">
        <v>1</v>
      </c>
      <c r="E16" s="41">
        <f>MAX(B16:D16)</f>
        <v>5</v>
      </c>
      <c r="F16" s="77"/>
      <c r="G16" s="78"/>
      <c r="H16" s="78"/>
      <c r="I16" s="79"/>
      <c r="J16" s="73"/>
      <c r="K16" s="74"/>
      <c r="L16" s="74"/>
      <c r="M16" s="76"/>
      <c r="O16" s="61"/>
      <c r="P16" s="61"/>
      <c r="Q16" s="61"/>
      <c r="R16" s="60"/>
    </row>
    <row r="17" spans="1:18" x14ac:dyDescent="0.25">
      <c r="A17" s="42" t="s">
        <v>18</v>
      </c>
      <c r="B17" s="27">
        <f>(COUNTIF('DoITS Requirements Sheet 1'!$C$4:$C$50,"High")*$B$16)</f>
        <v>160</v>
      </c>
      <c r="C17" s="28">
        <f>(COUNTIF('DoITS Requirements Sheet 1'!$C$4:$C$50,"Medium")*$C$16)</f>
        <v>45</v>
      </c>
      <c r="D17" s="28">
        <f>(COUNTIF('DoITS Requirements Sheet 1'!$C$4:$C$50,"Low")*$D$16)</f>
        <v>0</v>
      </c>
      <c r="E17" s="29">
        <f t="shared" ref="E17:E18" si="5">SUM(B17:D17)</f>
        <v>205</v>
      </c>
      <c r="F17" s="27">
        <f>(SUMIF('DoITS Requirements Sheet 1'!$C$4:$C$50,"High",'DoITS Requirements Sheet 1'!$T$4:$T$50))</f>
        <v>0</v>
      </c>
      <c r="G17" s="28">
        <f>(SUMIF('DoITS Requirements Sheet 1'!$C$4:$C$50,"Medium",'DoITS Requirements Sheet 1'!$T$4:$T$50))</f>
        <v>0</v>
      </c>
      <c r="H17" s="28">
        <f>(SUMIF('DoITS Requirements Sheet 1'!$C$4:$C$50,"Low",'DoITS Requirements Sheet 1'!$T$4:$T$50))</f>
        <v>0</v>
      </c>
      <c r="I17" s="29">
        <f t="shared" ref="I17:I18" si="6">SUM(F17:H17)</f>
        <v>0</v>
      </c>
      <c r="J17" s="27">
        <f t="shared" ref="J17:L18" si="7">IF(F17&gt;0,F17*($B$13/$E$19),0)</f>
        <v>0</v>
      </c>
      <c r="K17" s="28">
        <f t="shared" si="7"/>
        <v>0</v>
      </c>
      <c r="L17" s="28">
        <f t="shared" si="7"/>
        <v>0</v>
      </c>
      <c r="M17" s="34">
        <f>SUM(J17:L17)</f>
        <v>0</v>
      </c>
      <c r="O17" s="61" t="s">
        <v>19</v>
      </c>
      <c r="P17" s="61">
        <v>4</v>
      </c>
      <c r="Q17" s="62" t="s">
        <v>20</v>
      </c>
      <c r="R17" s="64"/>
    </row>
    <row r="18" spans="1:18" x14ac:dyDescent="0.25">
      <c r="A18" s="42" t="s">
        <v>21</v>
      </c>
      <c r="B18" s="27">
        <f>COUNTIF('Business Requirements Sheet 2'!$C$4:$C$76,"High")*$B$16</f>
        <v>270</v>
      </c>
      <c r="C18" s="28">
        <f>COUNTIF('Business Requirements Sheet 2'!$C$4:$C$76,"Medium")*$C$16</f>
        <v>57</v>
      </c>
      <c r="D18" s="28">
        <f>COUNTIF('Business Requirements Sheet 2'!$C$4:$C$76,"Low")*$D$16</f>
        <v>0</v>
      </c>
      <c r="E18" s="29">
        <f t="shared" si="5"/>
        <v>327</v>
      </c>
      <c r="F18" s="27">
        <f>SUMIF('Business Requirements Sheet 2'!$C$4:$C$76,"High",'Business Requirements Sheet 2'!$T$4:$T$76)</f>
        <v>0</v>
      </c>
      <c r="G18" s="28">
        <f>SUMIF('Business Requirements Sheet 2'!$C$4:$C$76,"Medium",'Business Requirements Sheet 2'!$T$4:$T$76)</f>
        <v>0</v>
      </c>
      <c r="H18" s="28">
        <f>SUMIF('Business Requirements Sheet 2'!$C$4:$C$76,"Low",'Business Requirements Sheet 2'!$T$4:$T$76)</f>
        <v>0</v>
      </c>
      <c r="I18" s="29">
        <f t="shared" si="6"/>
        <v>0</v>
      </c>
      <c r="J18" s="27">
        <f t="shared" si="7"/>
        <v>0</v>
      </c>
      <c r="K18" s="28">
        <f t="shared" si="7"/>
        <v>0</v>
      </c>
      <c r="L18" s="28">
        <f t="shared" si="7"/>
        <v>0</v>
      </c>
      <c r="M18" s="34">
        <f t="shared" ref="M18" si="8">SUM(J18:L18)</f>
        <v>0</v>
      </c>
      <c r="O18" s="61" t="s">
        <v>22</v>
      </c>
      <c r="P18" s="61">
        <v>4</v>
      </c>
      <c r="Q18" s="61">
        <v>500</v>
      </c>
      <c r="R18" s="60"/>
    </row>
    <row r="19" spans="1:18" ht="15.75" thickBot="1" x14ac:dyDescent="0.3">
      <c r="A19" s="30" t="s">
        <v>24</v>
      </c>
      <c r="B19" s="68">
        <f t="shared" ref="B19:M19" si="9">SUM(B17:B18)</f>
        <v>430</v>
      </c>
      <c r="C19" s="31">
        <f t="shared" si="9"/>
        <v>102</v>
      </c>
      <c r="D19" s="31">
        <f t="shared" si="9"/>
        <v>0</v>
      </c>
      <c r="E19" s="32">
        <f t="shared" si="9"/>
        <v>532</v>
      </c>
      <c r="F19" s="68">
        <f t="shared" si="9"/>
        <v>0</v>
      </c>
      <c r="G19" s="31">
        <f t="shared" si="9"/>
        <v>0</v>
      </c>
      <c r="H19" s="31">
        <f t="shared" si="9"/>
        <v>0</v>
      </c>
      <c r="I19" s="32">
        <f t="shared" si="9"/>
        <v>0</v>
      </c>
      <c r="J19" s="68">
        <f t="shared" si="9"/>
        <v>0</v>
      </c>
      <c r="K19" s="31">
        <f t="shared" si="9"/>
        <v>0</v>
      </c>
      <c r="L19" s="31">
        <f t="shared" si="9"/>
        <v>0</v>
      </c>
      <c r="M19" s="33">
        <f t="shared" si="9"/>
        <v>0</v>
      </c>
    </row>
    <row r="20" spans="1:18" ht="15.75" thickBot="1" x14ac:dyDescent="0.3"/>
    <row r="21" spans="1:18" ht="19.5" thickBot="1" x14ac:dyDescent="0.35">
      <c r="A21" s="19" t="s">
        <v>0</v>
      </c>
      <c r="B21" s="20"/>
      <c r="C21" s="20"/>
      <c r="D21" s="20"/>
      <c r="E21" s="20"/>
      <c r="F21" s="20"/>
      <c r="G21" s="21"/>
      <c r="H21" s="21"/>
      <c r="I21" s="21"/>
      <c r="J21" s="133" t="s">
        <v>1</v>
      </c>
      <c r="K21" s="134"/>
      <c r="L21" s="134"/>
      <c r="M21" s="135"/>
    </row>
    <row r="22" spans="1:18" ht="15.75" thickBot="1" x14ac:dyDescent="0.3">
      <c r="A22" s="22" t="s">
        <v>2</v>
      </c>
      <c r="B22" s="35" t="s">
        <v>26</v>
      </c>
      <c r="C22" s="23"/>
      <c r="D22" s="23"/>
      <c r="E22" s="23"/>
      <c r="F22" s="23"/>
      <c r="G22" s="24"/>
      <c r="H22" s="24"/>
      <c r="I22" s="24"/>
      <c r="J22" s="23"/>
      <c r="K22" s="23"/>
      <c r="L22" s="23"/>
      <c r="M22" s="25"/>
    </row>
    <row r="23" spans="1:18" ht="15.75" thickBot="1" x14ac:dyDescent="0.3">
      <c r="A23" s="22" t="s">
        <v>4</v>
      </c>
      <c r="B23" s="39">
        <v>20</v>
      </c>
      <c r="C23" s="23"/>
      <c r="D23" s="23"/>
      <c r="E23" s="23"/>
      <c r="F23" s="23"/>
      <c r="G23" s="24"/>
      <c r="H23" s="24"/>
      <c r="I23" s="24"/>
      <c r="J23" s="23"/>
      <c r="K23" s="23"/>
      <c r="L23" s="23"/>
      <c r="M23" s="25"/>
    </row>
    <row r="24" spans="1:18" ht="15" customHeight="1" x14ac:dyDescent="0.25">
      <c r="A24" s="26" t="s">
        <v>5</v>
      </c>
      <c r="B24" s="126" t="s">
        <v>6</v>
      </c>
      <c r="C24" s="127"/>
      <c r="D24" s="127"/>
      <c r="E24" s="128"/>
      <c r="F24" s="129" t="s">
        <v>7</v>
      </c>
      <c r="G24" s="130"/>
      <c r="H24" s="130"/>
      <c r="I24" s="131"/>
      <c r="J24" s="129" t="s">
        <v>8</v>
      </c>
      <c r="K24" s="130"/>
      <c r="L24" s="130"/>
      <c r="M24" s="132"/>
    </row>
    <row r="25" spans="1:18" ht="15.75" thickBot="1" x14ac:dyDescent="0.3">
      <c r="A25" s="69"/>
      <c r="B25" s="70" t="s">
        <v>9</v>
      </c>
      <c r="C25" s="71" t="s">
        <v>10</v>
      </c>
      <c r="D25" s="71" t="s">
        <v>11</v>
      </c>
      <c r="E25" s="72" t="s">
        <v>12</v>
      </c>
      <c r="F25" s="73" t="s">
        <v>9</v>
      </c>
      <c r="G25" s="74" t="s">
        <v>10</v>
      </c>
      <c r="H25" s="74" t="s">
        <v>11</v>
      </c>
      <c r="I25" s="75" t="s">
        <v>13</v>
      </c>
      <c r="J25" s="73" t="s">
        <v>9</v>
      </c>
      <c r="K25" s="74" t="s">
        <v>10</v>
      </c>
      <c r="L25" s="74" t="s">
        <v>11</v>
      </c>
      <c r="M25" s="76" t="s">
        <v>13</v>
      </c>
    </row>
    <row r="26" spans="1:18" ht="15.75" thickBot="1" x14ac:dyDescent="0.3">
      <c r="A26" s="69"/>
      <c r="B26" s="40">
        <v>5</v>
      </c>
      <c r="C26" s="41">
        <v>3</v>
      </c>
      <c r="D26" s="41">
        <v>1</v>
      </c>
      <c r="E26" s="41">
        <f>MAX(B26:D26)</f>
        <v>5</v>
      </c>
      <c r="F26" s="77"/>
      <c r="G26" s="78"/>
      <c r="H26" s="78"/>
      <c r="I26" s="79"/>
      <c r="J26" s="73"/>
      <c r="K26" s="74"/>
      <c r="L26" s="74"/>
      <c r="M26" s="76"/>
      <c r="O26" s="65"/>
      <c r="P26" s="66" t="s">
        <v>14</v>
      </c>
      <c r="Q26" s="66"/>
      <c r="R26" s="67"/>
    </row>
    <row r="27" spans="1:18" x14ac:dyDescent="0.25">
      <c r="A27" s="42" t="s">
        <v>18</v>
      </c>
      <c r="B27" s="27">
        <f>(COUNTIF('DoITS Requirements Sheet 1'!$C$4:$C$200,"High")*$B$26) - (COUNTIF('DoITS Requirements Sheet 1'!$C$11:$C$20,"High")*$B$26)</f>
        <v>135</v>
      </c>
      <c r="C27" s="28">
        <f>(COUNTIF('DoITS Requirements Sheet 1'!$C$4:$C$50,"Medium")*$C$26) - (COUNTIF('DoITS Requirements Sheet 1'!$C$11:$C$20,"Medium")*$C$26)</f>
        <v>30</v>
      </c>
      <c r="D27" s="28">
        <f>(COUNTIF('DoITS Requirements Sheet 1'!$C$4:$C$50,"Low")*$D$26)-(COUNTIF('DoITS Requirements Sheet 1'!$C$11:$C$20,"Low")*$D$26)</f>
        <v>0</v>
      </c>
      <c r="E27" s="29">
        <f t="shared" ref="E27:E28" si="10">SUM(B27:D27)</f>
        <v>165</v>
      </c>
      <c r="F27" s="27">
        <f>(SUMIF('DoITS Requirements Sheet 1'!$C$4:$C$50,"High",'DoITS Requirements Sheet 1'!$T$4:$T$50))-(SUMIF('DoITS Requirements Sheet 1'!$C$11:$C$20,"High",'DoITS Requirements Sheet 1'!$T$11:$T$20))</f>
        <v>0</v>
      </c>
      <c r="G27" s="28">
        <f>(SUMIF('DoITS Requirements Sheet 1'!$C$4:$C$50,"Medium",'DoITS Requirements Sheet 1'!$T$4:$T$50))-(SUMIF('DoITS Requirements Sheet 1'!$C$11:$C$20,"Medium",'DoITS Requirements Sheet 1'!$T$11:$T$20))</f>
        <v>0</v>
      </c>
      <c r="H27" s="28">
        <f>(SUMIF('DoITS Requirements Sheet 1'!$C$4:$C$50,"Low",'DoITS Requirements Sheet 1'!$T$4:$T$50))-(SUMIF('DoITS Requirements Sheet 1'!$C$11:$C$20,"low",'DoITS Requirements Sheet 1'!$T$11:$T$20))</f>
        <v>0</v>
      </c>
      <c r="I27" s="29">
        <f t="shared" ref="I27:I28" si="11">SUM(F27:H27)</f>
        <v>0</v>
      </c>
      <c r="J27" s="27">
        <f>IF(F27&gt;0,F27*($B$23/$E$29),0)</f>
        <v>0</v>
      </c>
      <c r="K27" s="28">
        <f>IF(G27&gt;0,G27*($B$23/$E$29),0)</f>
        <v>0</v>
      </c>
      <c r="L27" s="28">
        <f>IF(H27&gt;0,H27*($B$23/$E$29),0)</f>
        <v>0</v>
      </c>
      <c r="M27" s="34">
        <f>SUM(J27:L27)</f>
        <v>0</v>
      </c>
      <c r="O27" s="61"/>
      <c r="P27" s="61"/>
      <c r="Q27" s="61"/>
      <c r="R27" s="60"/>
    </row>
    <row r="28" spans="1:18" x14ac:dyDescent="0.25">
      <c r="A28" s="42" t="s">
        <v>21</v>
      </c>
      <c r="B28" s="27">
        <f>COUNTIF('Business Requirements Sheet 2'!$C$4:$C$76,"High")*$B$26</f>
        <v>270</v>
      </c>
      <c r="C28" s="28">
        <f>COUNTIF('Business Requirements Sheet 2'!$C$4:$C$76,"Medium")*$C$26</f>
        <v>57</v>
      </c>
      <c r="D28" s="28">
        <f>COUNTIF('Business Requirements Sheet 2'!$C$4:$C$76,"Low")*$D$26</f>
        <v>0</v>
      </c>
      <c r="E28" s="29">
        <f t="shared" si="10"/>
        <v>327</v>
      </c>
      <c r="F28" s="27">
        <f>SUMIF('Business Requirements Sheet 2'!$C$4:$C$76,"High",'Business Requirements Sheet 2'!$T$4:$T$76)</f>
        <v>0</v>
      </c>
      <c r="G28" s="28">
        <f>SUMIF('Business Requirements Sheet 2'!$C$4:$C$76,"Medium",'Business Requirements Sheet 2'!$T$4:$T$76)</f>
        <v>0</v>
      </c>
      <c r="H28" s="28">
        <f>SUMIF('Business Requirements Sheet 2'!$C$4:$C$76,"Low",'Business Requirements Sheet 2'!$T$4:$T$76)</f>
        <v>0</v>
      </c>
      <c r="I28" s="29">
        <f t="shared" si="11"/>
        <v>0</v>
      </c>
      <c r="J28" s="27">
        <f>IF(F28&gt;0,F28*($B$23/$E$47),0)</f>
        <v>0</v>
      </c>
      <c r="K28" s="28">
        <f>IF(G28&gt;0,G28*($B$23/$E$29),0)</f>
        <v>0</v>
      </c>
      <c r="L28" s="28">
        <f>IF(H28&gt;0,H28*($B$23/$E$29),0)</f>
        <v>0</v>
      </c>
      <c r="M28" s="34">
        <f t="shared" ref="M28" si="12">SUM(J28:L28)</f>
        <v>0</v>
      </c>
      <c r="O28" s="61" t="s">
        <v>19</v>
      </c>
      <c r="P28" s="61">
        <v>4</v>
      </c>
      <c r="Q28" s="62" t="s">
        <v>20</v>
      </c>
      <c r="R28" s="64" t="s">
        <v>27</v>
      </c>
    </row>
    <row r="29" spans="1:18" ht="15.75" thickBot="1" x14ac:dyDescent="0.3">
      <c r="A29" s="30" t="s">
        <v>24</v>
      </c>
      <c r="B29" s="68">
        <f t="shared" ref="B29:M29" si="13">SUM(B27:B28)</f>
        <v>405</v>
      </c>
      <c r="C29" s="31">
        <f t="shared" si="13"/>
        <v>87</v>
      </c>
      <c r="D29" s="31">
        <f t="shared" si="13"/>
        <v>0</v>
      </c>
      <c r="E29" s="32">
        <f t="shared" si="13"/>
        <v>492</v>
      </c>
      <c r="F29" s="68">
        <f t="shared" si="13"/>
        <v>0</v>
      </c>
      <c r="G29" s="31">
        <f t="shared" si="13"/>
        <v>0</v>
      </c>
      <c r="H29" s="31">
        <f t="shared" si="13"/>
        <v>0</v>
      </c>
      <c r="I29" s="32">
        <f t="shared" si="13"/>
        <v>0</v>
      </c>
      <c r="J29" s="68">
        <f t="shared" si="13"/>
        <v>0</v>
      </c>
      <c r="K29" s="31">
        <f t="shared" si="13"/>
        <v>0</v>
      </c>
      <c r="L29" s="31">
        <f t="shared" si="13"/>
        <v>0</v>
      </c>
      <c r="M29" s="33">
        <f t="shared" si="13"/>
        <v>0</v>
      </c>
      <c r="O29" s="61" t="s">
        <v>23</v>
      </c>
      <c r="P29" s="61">
        <v>4</v>
      </c>
      <c r="Q29" s="61">
        <v>200</v>
      </c>
      <c r="R29" s="60"/>
    </row>
  </sheetData>
  <sheetProtection selectLockedCells="1" selectUnlockedCells="1"/>
  <mergeCells count="12">
    <mergeCell ref="B4:E4"/>
    <mergeCell ref="F4:I4"/>
    <mergeCell ref="J4:M4"/>
    <mergeCell ref="J1:M1"/>
    <mergeCell ref="B24:E24"/>
    <mergeCell ref="F24:I24"/>
    <mergeCell ref="J24:M24"/>
    <mergeCell ref="J11:M11"/>
    <mergeCell ref="B14:E14"/>
    <mergeCell ref="F14:I14"/>
    <mergeCell ref="J14:M14"/>
    <mergeCell ref="J21:M21"/>
  </mergeCells>
  <conditionalFormatting sqref="B2">
    <cfRule type="cellIs" dxfId="199" priority="11" operator="equal">
      <formula>"Advantageous"</formula>
    </cfRule>
    <cfRule type="cellIs" dxfId="198" priority="12" operator="equal">
      <formula>"Not Needed"</formula>
    </cfRule>
    <cfRule type="cellIs" dxfId="197" priority="13" operator="equal">
      <formula>"Minimal"</formula>
    </cfRule>
    <cfRule type="cellIs" dxfId="196" priority="14" stopIfTrue="1" operator="equal">
      <formula>"Extremely Advantageous"</formula>
    </cfRule>
    <cfRule type="cellIs" dxfId="195" priority="15" stopIfTrue="1" operator="equal">
      <formula>"Highly Advantageous"</formula>
    </cfRule>
  </conditionalFormatting>
  <conditionalFormatting sqref="B12">
    <cfRule type="cellIs" dxfId="194" priority="6" operator="equal">
      <formula>"Advantageous"</formula>
    </cfRule>
    <cfRule type="cellIs" dxfId="193" priority="7" operator="equal">
      <formula>"Not Needed"</formula>
    </cfRule>
    <cfRule type="cellIs" dxfId="192" priority="8" operator="equal">
      <formula>"Minimal"</formula>
    </cfRule>
    <cfRule type="cellIs" dxfId="191" priority="9" stopIfTrue="1" operator="equal">
      <formula>"Extremely Advantageous"</formula>
    </cfRule>
    <cfRule type="cellIs" dxfId="190" priority="10" stopIfTrue="1" operator="equal">
      <formula>"Highly Advantageous"</formula>
    </cfRule>
  </conditionalFormatting>
  <conditionalFormatting sqref="B22">
    <cfRule type="cellIs" dxfId="189" priority="1" operator="equal">
      <formula>"Advantageous"</formula>
    </cfRule>
    <cfRule type="cellIs" dxfId="188" priority="2" operator="equal">
      <formula>"Not Needed"</formula>
    </cfRule>
    <cfRule type="cellIs" dxfId="187" priority="3" operator="equal">
      <formula>"Minimal"</formula>
    </cfRule>
    <cfRule type="cellIs" dxfId="186" priority="4" stopIfTrue="1" operator="equal">
      <formula>"Extremely Advantageous"</formula>
    </cfRule>
    <cfRule type="cellIs" dxfId="185" priority="5" stopIfTrue="1" operator="equal">
      <formula>"Highly Advantageous"</formula>
    </cfRule>
  </conditionalFormatting>
  <pageMargins left="0.7" right="0.7" top="0.75" bottom="0.75" header="0.3" footer="0.3"/>
  <pageSetup scale="58" orientation="landscape" r:id="rId1"/>
  <headerFooter>
    <oddHeader>&amp;F</oddHeader>
    <oddFooter>&amp;L&amp;A&amp;C&amp;B Confidential&amp;B&amp;RPage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8DDF-6378-4FCE-99F7-F6D74AF103E4}">
  <sheetPr codeName="Sheet1">
    <pageSetUpPr fitToPage="1"/>
  </sheetPr>
  <dimension ref="A1:F21"/>
  <sheetViews>
    <sheetView tabSelected="1" zoomScale="80" zoomScaleNormal="80" workbookViewId="0">
      <selection activeCell="A3" sqref="A3:F11"/>
    </sheetView>
  </sheetViews>
  <sheetFormatPr defaultRowHeight="15" x14ac:dyDescent="0.25"/>
  <cols>
    <col min="1" max="1" width="9.140625" style="108"/>
    <col min="2" max="2" width="40" style="108" customWidth="1"/>
    <col min="3" max="5" width="9.140625" style="108"/>
    <col min="6" max="6" width="81.85546875" style="108" customWidth="1"/>
  </cols>
  <sheetData>
    <row r="1" spans="1:6" ht="15.75" thickTop="1" x14ac:dyDescent="0.25">
      <c r="A1" s="102"/>
      <c r="B1" s="103"/>
      <c r="C1" s="103"/>
      <c r="D1" s="103"/>
      <c r="E1" s="103"/>
      <c r="F1" s="104"/>
    </row>
    <row r="2" spans="1:6" ht="37.5" customHeight="1" x14ac:dyDescent="0.25">
      <c r="A2" s="105" t="s">
        <v>28</v>
      </c>
      <c r="B2" s="106"/>
      <c r="C2" s="106"/>
      <c r="D2" s="106"/>
      <c r="E2" s="106"/>
      <c r="F2" s="107"/>
    </row>
    <row r="3" spans="1:6" ht="49.5" customHeight="1" x14ac:dyDescent="0.25">
      <c r="A3" s="137" t="s">
        <v>326</v>
      </c>
      <c r="B3" s="138"/>
      <c r="C3" s="138"/>
      <c r="D3" s="138"/>
      <c r="E3" s="138"/>
      <c r="F3" s="139"/>
    </row>
    <row r="4" spans="1:6" ht="63.75" customHeight="1" x14ac:dyDescent="0.25">
      <c r="A4" s="140"/>
      <c r="B4" s="138"/>
      <c r="C4" s="138"/>
      <c r="D4" s="138"/>
      <c r="E4" s="138"/>
      <c r="F4" s="139"/>
    </row>
    <row r="5" spans="1:6" ht="73.5" customHeight="1" x14ac:dyDescent="0.25">
      <c r="A5" s="140"/>
      <c r="B5" s="138"/>
      <c r="C5" s="138"/>
      <c r="D5" s="138"/>
      <c r="E5" s="138"/>
      <c r="F5" s="139"/>
    </row>
    <row r="6" spans="1:6" x14ac:dyDescent="0.25">
      <c r="A6" s="140"/>
      <c r="B6" s="138"/>
      <c r="C6" s="138"/>
      <c r="D6" s="138"/>
      <c r="E6" s="138"/>
      <c r="F6" s="139"/>
    </row>
    <row r="7" spans="1:6" x14ac:dyDescent="0.25">
      <c r="A7" s="140"/>
      <c r="B7" s="138"/>
      <c r="C7" s="138"/>
      <c r="D7" s="138"/>
      <c r="E7" s="138"/>
      <c r="F7" s="139"/>
    </row>
    <row r="8" spans="1:6" x14ac:dyDescent="0.25">
      <c r="A8" s="140"/>
      <c r="B8" s="138"/>
      <c r="C8" s="138"/>
      <c r="D8" s="138"/>
      <c r="E8" s="138"/>
      <c r="F8" s="139"/>
    </row>
    <row r="9" spans="1:6" x14ac:dyDescent="0.25">
      <c r="A9" s="140"/>
      <c r="B9" s="138"/>
      <c r="C9" s="138"/>
      <c r="D9" s="138"/>
      <c r="E9" s="138"/>
      <c r="F9" s="139"/>
    </row>
    <row r="10" spans="1:6" x14ac:dyDescent="0.25">
      <c r="A10" s="140"/>
      <c r="B10" s="138"/>
      <c r="C10" s="138"/>
      <c r="D10" s="138"/>
      <c r="E10" s="138"/>
      <c r="F10" s="139"/>
    </row>
    <row r="11" spans="1:6" ht="29.25" customHeight="1" thickBot="1" x14ac:dyDescent="0.3">
      <c r="A11" s="141"/>
      <c r="B11" s="142"/>
      <c r="C11" s="142"/>
      <c r="D11" s="142"/>
      <c r="E11" s="142"/>
      <c r="F11" s="143"/>
    </row>
    <row r="12" spans="1:6" ht="16.5" thickTop="1" thickBot="1" x14ac:dyDescent="0.3"/>
    <row r="13" spans="1:6" ht="15.75" thickBot="1" x14ac:dyDescent="0.3">
      <c r="B13" s="109" t="s">
        <v>29</v>
      </c>
      <c r="C13" s="145" t="s">
        <v>30</v>
      </c>
      <c r="D13" s="146"/>
      <c r="E13" s="146"/>
      <c r="F13" s="147"/>
    </row>
    <row r="14" spans="1:6" ht="39.75" customHeight="1" x14ac:dyDescent="0.25">
      <c r="B14" s="99" t="s">
        <v>298</v>
      </c>
      <c r="C14" s="138" t="s">
        <v>299</v>
      </c>
      <c r="D14" s="138"/>
      <c r="E14" s="138"/>
      <c r="F14" s="144"/>
    </row>
    <row r="15" spans="1:6" ht="37.5" customHeight="1" x14ac:dyDescent="0.25">
      <c r="B15" s="100" t="s">
        <v>301</v>
      </c>
      <c r="C15" s="144" t="s">
        <v>300</v>
      </c>
      <c r="D15" s="144"/>
      <c r="E15" s="144"/>
      <c r="F15" s="144"/>
    </row>
    <row r="16" spans="1:6" ht="59.25" customHeight="1" x14ac:dyDescent="0.25">
      <c r="B16" s="100" t="s">
        <v>302</v>
      </c>
      <c r="C16" s="144" t="s">
        <v>303</v>
      </c>
      <c r="D16" s="144"/>
      <c r="E16" s="144"/>
      <c r="F16" s="144"/>
    </row>
    <row r="17" spans="2:6" ht="59.25" customHeight="1" x14ac:dyDescent="0.25">
      <c r="B17" s="100" t="s">
        <v>304</v>
      </c>
      <c r="C17" s="144" t="s">
        <v>305</v>
      </c>
      <c r="D17" s="144"/>
      <c r="E17" s="144"/>
      <c r="F17" s="144"/>
    </row>
    <row r="18" spans="2:6" ht="62.25" customHeight="1" x14ac:dyDescent="0.25">
      <c r="B18" s="100" t="s">
        <v>306</v>
      </c>
      <c r="C18" s="144" t="s">
        <v>307</v>
      </c>
      <c r="D18" s="144"/>
      <c r="E18" s="144"/>
      <c r="F18" s="144"/>
    </row>
    <row r="19" spans="2:6" ht="47.25" customHeight="1" x14ac:dyDescent="0.25">
      <c r="B19" s="100" t="s">
        <v>308</v>
      </c>
      <c r="C19" s="144" t="s">
        <v>309</v>
      </c>
      <c r="D19" s="144"/>
      <c r="E19" s="144"/>
      <c r="F19" s="144"/>
    </row>
    <row r="20" spans="2:6" ht="48.75" customHeight="1" x14ac:dyDescent="0.25">
      <c r="B20" s="100" t="s">
        <v>310</v>
      </c>
      <c r="C20" s="144" t="s">
        <v>311</v>
      </c>
      <c r="D20" s="144"/>
      <c r="E20" s="144"/>
      <c r="F20" s="144"/>
    </row>
    <row r="21" spans="2:6" ht="46.5" customHeight="1" thickBot="1" x14ac:dyDescent="0.3">
      <c r="B21" s="101" t="s">
        <v>312</v>
      </c>
      <c r="C21" s="136" t="s">
        <v>313</v>
      </c>
      <c r="D21" s="136"/>
      <c r="E21" s="136"/>
      <c r="F21" s="136"/>
    </row>
  </sheetData>
  <sheetProtection algorithmName="SHA-512" hashValue="fKGxt2auXy5EdnpnQyi5WrqBITNxZFFpEH8UZqDMCmY3sgQFUjYOsDS5Se34e9TmPbqin3v6r0QcvPZICQWi5g==" saltValue="Hs/Y5XwTnLs+yOjFugT5Xw==" spinCount="100000" sheet="1" selectLockedCells="1" selectUnlockedCells="1"/>
  <mergeCells count="10">
    <mergeCell ref="C21:F21"/>
    <mergeCell ref="A3:F11"/>
    <mergeCell ref="C14:F14"/>
    <mergeCell ref="C15:F15"/>
    <mergeCell ref="C16:F16"/>
    <mergeCell ref="C18:F18"/>
    <mergeCell ref="C19:F19"/>
    <mergeCell ref="C20:F20"/>
    <mergeCell ref="C13:F13"/>
    <mergeCell ref="C17:F17"/>
  </mergeCells>
  <pageMargins left="0.7" right="0.7" top="0.75" bottom="0.75" header="0.3" footer="0.3"/>
  <pageSetup scale="59" orientation="landscape" r:id="rId1"/>
  <headerFooter>
    <oddHeader>&amp;C&amp;F</oddHeader>
    <oddFooter>&amp;L&amp;D&amp;C&amp;A&amp;RPage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W66"/>
  <sheetViews>
    <sheetView zoomScale="85" zoomScaleNormal="85" workbookViewId="0">
      <pane ySplit="3" topLeftCell="A22" activePane="bottomLeft" state="frozen"/>
      <selection pane="bottomLeft" activeCell="E22" sqref="E22"/>
    </sheetView>
  </sheetViews>
  <sheetFormatPr defaultColWidth="9.140625" defaultRowHeight="12" customHeight="1" x14ac:dyDescent="0.25"/>
  <cols>
    <col min="1" max="1" width="10.7109375" style="117" customWidth="1"/>
    <col min="2" max="2" width="18.7109375" style="117" customWidth="1"/>
    <col min="3" max="3" width="32.28515625" style="118" customWidth="1"/>
    <col min="4" max="4" width="67" style="119" customWidth="1"/>
    <col min="5" max="5" width="65.7109375" style="120" customWidth="1"/>
    <col min="6" max="6" width="30.42578125" style="120" customWidth="1"/>
    <col min="7" max="7" width="30.7109375" style="121" customWidth="1"/>
    <col min="8" max="8" width="29.140625" style="121" bestFit="1" customWidth="1"/>
    <col min="9" max="9" width="5.7109375" hidden="1" customWidth="1"/>
    <col min="10" max="17" width="5.7109375" style="16" hidden="1" customWidth="1"/>
    <col min="18" max="18" width="3.28515625" style="16" hidden="1" customWidth="1"/>
    <col min="19" max="19" width="9.5703125" style="16" hidden="1" customWidth="1"/>
    <col min="20" max="21" width="5.7109375" style="16" hidden="1" customWidth="1"/>
    <col min="22" max="22" width="18.5703125" style="16" hidden="1" customWidth="1"/>
    <col min="23" max="23" width="11.7109375" style="16" hidden="1" customWidth="1"/>
    <col min="24" max="16384" width="9.140625" style="16"/>
  </cols>
  <sheetData>
    <row r="1" spans="1:23" s="54" customFormat="1" ht="105" customHeight="1" thickBot="1" x14ac:dyDescent="0.3">
      <c r="A1" s="2" t="s">
        <v>31</v>
      </c>
      <c r="B1" s="2" t="s">
        <v>32</v>
      </c>
      <c r="C1" s="2" t="s">
        <v>33</v>
      </c>
      <c r="D1" s="2" t="s">
        <v>34</v>
      </c>
      <c r="E1" s="2" t="s">
        <v>35</v>
      </c>
      <c r="F1" s="2" t="s">
        <v>36</v>
      </c>
      <c r="G1" s="2" t="s">
        <v>37</v>
      </c>
      <c r="H1" s="2" t="s">
        <v>38</v>
      </c>
      <c r="I1" s="9" t="s">
        <v>39</v>
      </c>
      <c r="J1" s="9" t="s">
        <v>40</v>
      </c>
      <c r="K1" s="9" t="s">
        <v>41</v>
      </c>
      <c r="L1" s="9" t="s">
        <v>42</v>
      </c>
      <c r="M1" s="9" t="s">
        <v>43</v>
      </c>
      <c r="N1" s="9" t="s">
        <v>44</v>
      </c>
      <c r="O1" s="10" t="s">
        <v>45</v>
      </c>
      <c r="P1" s="10" t="s">
        <v>46</v>
      </c>
      <c r="Q1" s="10" t="s">
        <v>47</v>
      </c>
      <c r="R1" s="10" t="s">
        <v>48</v>
      </c>
      <c r="S1" s="10" t="s">
        <v>49</v>
      </c>
      <c r="T1" s="10" t="s">
        <v>50</v>
      </c>
      <c r="U1" s="11" t="s">
        <v>51</v>
      </c>
      <c r="V1" s="12" t="s">
        <v>52</v>
      </c>
      <c r="W1" s="53" t="s">
        <v>53</v>
      </c>
    </row>
    <row r="2" spans="1:23" s="54" customFormat="1" ht="26.25" customHeight="1" thickBot="1" x14ac:dyDescent="0.3">
      <c r="A2" s="46" t="s">
        <v>54</v>
      </c>
      <c r="B2" s="43"/>
      <c r="C2" s="55"/>
      <c r="D2" s="56"/>
      <c r="E2" s="56"/>
      <c r="F2" s="148" t="s">
        <v>55</v>
      </c>
      <c r="G2" s="149"/>
      <c r="H2" s="150"/>
      <c r="I2" s="36">
        <v>5</v>
      </c>
      <c r="J2" s="37">
        <v>2</v>
      </c>
      <c r="K2" s="37">
        <v>0</v>
      </c>
      <c r="L2" s="37">
        <v>3</v>
      </c>
      <c r="M2" s="37">
        <v>1</v>
      </c>
      <c r="N2" s="37">
        <v>0</v>
      </c>
      <c r="O2" s="37">
        <v>1</v>
      </c>
      <c r="P2" s="36">
        <v>0</v>
      </c>
      <c r="Q2" s="36">
        <v>0</v>
      </c>
      <c r="R2" s="38"/>
      <c r="S2" s="36" t="s">
        <v>56</v>
      </c>
      <c r="T2" s="13"/>
      <c r="U2" s="14"/>
      <c r="V2" s="15"/>
      <c r="W2" s="57"/>
    </row>
    <row r="3" spans="1:23" s="59" customFormat="1" ht="30" customHeight="1" x14ac:dyDescent="0.25">
      <c r="A3" s="3"/>
      <c r="B3" s="17"/>
      <c r="C3" s="4"/>
      <c r="D3" s="52" t="s">
        <v>57</v>
      </c>
      <c r="E3" s="58"/>
      <c r="F3" s="58"/>
      <c r="G3" s="4"/>
      <c r="H3" s="4"/>
      <c r="I3" s="4"/>
      <c r="J3" s="4"/>
      <c r="K3" s="4"/>
      <c r="L3" s="4"/>
      <c r="M3" s="4"/>
      <c r="N3" s="4"/>
      <c r="O3" s="4"/>
      <c r="P3" s="4"/>
      <c r="Q3" s="4"/>
      <c r="R3" s="4"/>
      <c r="S3" s="4"/>
      <c r="T3" s="4"/>
      <c r="U3" s="4"/>
      <c r="V3" s="4"/>
      <c r="W3" s="4"/>
    </row>
    <row r="4" spans="1:23" s="59" customFormat="1" ht="75" customHeight="1" x14ac:dyDescent="0.2">
      <c r="A4" s="80" t="s">
        <v>58</v>
      </c>
      <c r="B4" s="81" t="s">
        <v>59</v>
      </c>
      <c r="C4" s="81" t="s">
        <v>60</v>
      </c>
      <c r="D4" s="82" t="s">
        <v>61</v>
      </c>
      <c r="E4" s="83"/>
      <c r="F4" s="84" t="s">
        <v>62</v>
      </c>
      <c r="G4" s="84" t="s">
        <v>62</v>
      </c>
      <c r="H4" s="84" t="s">
        <v>62</v>
      </c>
      <c r="I4" s="85">
        <f>COUNTIFS(C4:C4,"=High",F4:F4,"=YES-Fully meets")</f>
        <v>0</v>
      </c>
      <c r="J4" s="85">
        <f t="shared" ref="J4" si="0">COUNTIFS(C4:C4,"=High",F4:F4,"=YES-Partially meets")</f>
        <v>0</v>
      </c>
      <c r="K4" s="85">
        <f t="shared" ref="K4" si="1">COUNTIFS(C4:C4,"=High",F4:F4,"=NO-Does not meet")</f>
        <v>0</v>
      </c>
      <c r="L4" s="85">
        <f t="shared" ref="L4" si="2">COUNTIFS(C4:C4,"=Medium",F4:F4,"=YES-Fully meets")</f>
        <v>0</v>
      </c>
      <c r="M4" s="85">
        <f t="shared" ref="M4" si="3">COUNTIFS(C4:C4,"=Medium",F4:F4,"=YES-Partially meets")</f>
        <v>0</v>
      </c>
      <c r="N4" s="85">
        <f t="shared" ref="N4" si="4">COUNTIFS(C4:C4,"=Medium",F4:F4,"=NO-Does not meet")</f>
        <v>0</v>
      </c>
      <c r="O4" s="85">
        <f t="shared" ref="O4" si="5">COUNTIFS(C4:C4,"=Low",F4:F4,"=YES-Fully meets")</f>
        <v>0</v>
      </c>
      <c r="P4" s="85">
        <f t="shared" ref="P4" si="6">COUNTIFS(C4:C4,"=Low",F4:F4,"=YES-Partially meets")</f>
        <v>0</v>
      </c>
      <c r="Q4" s="85">
        <f t="shared" ref="Q4" si="7">COUNTIFS(C4:C4,"=Low",F4:F4,"=NO-Does not meet")</f>
        <v>0</v>
      </c>
      <c r="R4" s="85">
        <f>+($I4*$I$2)+($J4*$J$2)+($K4*$K$2)+($L4*$L$2)+($M4*$M$2)+($N4*$N$2)+($O4*$O$2)+($P4*$P$2)+($Q4*$Q$2)</f>
        <v>0</v>
      </c>
      <c r="S4" s="85">
        <f t="shared" ref="S4:S50" si="8">IF($G4="Production",1,IF($G4="Development",0.25,0))</f>
        <v>0</v>
      </c>
      <c r="T4" s="85">
        <f>+$R4*$S4</f>
        <v>0</v>
      </c>
      <c r="U4" s="85">
        <f t="shared" ref="U4" si="9">IF(C4="High",$I$2,IF(C4="Medium",$L$2,$O$2))</f>
        <v>3</v>
      </c>
      <c r="V4" s="86"/>
      <c r="W4" s="87"/>
    </row>
    <row r="5" spans="1:23" s="59" customFormat="1" ht="75" customHeight="1" x14ac:dyDescent="0.2">
      <c r="A5" s="80" t="s">
        <v>63</v>
      </c>
      <c r="B5" s="81" t="s">
        <v>59</v>
      </c>
      <c r="C5" s="81" t="s">
        <v>64</v>
      </c>
      <c r="D5" s="82" t="s">
        <v>65</v>
      </c>
      <c r="E5" s="88"/>
      <c r="F5" s="84" t="s">
        <v>62</v>
      </c>
      <c r="G5" s="84" t="s">
        <v>62</v>
      </c>
      <c r="H5" s="84" t="s">
        <v>62</v>
      </c>
      <c r="I5" s="85">
        <f t="shared" ref="I5:I50" si="10">COUNTIFS(C5:C5,"=High",F5:F5,"=YES-Fully meets")</f>
        <v>0</v>
      </c>
      <c r="J5" s="85">
        <f t="shared" ref="J5:J50" si="11">COUNTIFS(C5:C5,"=High",F5:F5,"=YES-Partially meets")</f>
        <v>0</v>
      </c>
      <c r="K5" s="85">
        <f t="shared" ref="K5:K50" si="12">COUNTIFS(C5:C5,"=High",F5:F5,"=NO-Does not meet")</f>
        <v>0</v>
      </c>
      <c r="L5" s="85">
        <f t="shared" ref="L5:L50" si="13">COUNTIFS(C5:C5,"=Medium",F5:F5,"=YES-Fully meets")</f>
        <v>0</v>
      </c>
      <c r="M5" s="85">
        <f t="shared" ref="M5:M50" si="14">COUNTIFS(C5:C5,"=Medium",F5:F5,"=YES-Partially meets")</f>
        <v>0</v>
      </c>
      <c r="N5" s="85">
        <f t="shared" ref="N5:N50" si="15">COUNTIFS(C5:C5,"=Medium",F5:F5,"=NO-Does not meet")</f>
        <v>0</v>
      </c>
      <c r="O5" s="85">
        <f t="shared" ref="O5:O50" si="16">COUNTIFS(C5:C5,"=Low",F5:F5,"=YES-Fully meets")</f>
        <v>0</v>
      </c>
      <c r="P5" s="85">
        <f t="shared" ref="P5:P50" si="17">COUNTIFS(C5:C5,"=Low",F5:F5,"=YES-Partially meets")</f>
        <v>0</v>
      </c>
      <c r="Q5" s="85">
        <f t="shared" ref="Q5:Q50" si="18">COUNTIFS(C5:C5,"=Low",F5:F5,"=NO-Does not meet")</f>
        <v>0</v>
      </c>
      <c r="R5" s="85">
        <f t="shared" ref="R5:R50" si="19">+($I5*$I$2)+($J5*$J$2)+($K5*$K$2)+($L5*$L$2)+($M5*$M$2)+($N5*$N$2)+($O5*$O$2)+($P5*$P$2)+($Q5*$Q$2)</f>
        <v>0</v>
      </c>
      <c r="S5" s="85">
        <f t="shared" si="8"/>
        <v>0</v>
      </c>
      <c r="T5" s="85">
        <f t="shared" ref="T5:T50" si="20">+$R5*$S5</f>
        <v>0</v>
      </c>
      <c r="U5" s="85">
        <f t="shared" ref="U5:U50" si="21">IF(C5="High",$I$2,IF(C5="Medium",$L$2,$O$2))</f>
        <v>5</v>
      </c>
      <c r="V5" s="86"/>
      <c r="W5" s="87"/>
    </row>
    <row r="6" spans="1:23" s="59" customFormat="1" ht="75" customHeight="1" x14ac:dyDescent="0.2">
      <c r="A6" s="80" t="s">
        <v>66</v>
      </c>
      <c r="B6" s="81" t="s">
        <v>67</v>
      </c>
      <c r="C6" s="81" t="s">
        <v>64</v>
      </c>
      <c r="D6" s="82" t="s">
        <v>68</v>
      </c>
      <c r="E6" s="88"/>
      <c r="F6" s="84" t="s">
        <v>62</v>
      </c>
      <c r="G6" s="84" t="s">
        <v>62</v>
      </c>
      <c r="H6" s="84" t="s">
        <v>62</v>
      </c>
      <c r="I6" s="85">
        <f t="shared" si="10"/>
        <v>0</v>
      </c>
      <c r="J6" s="85">
        <f t="shared" si="11"/>
        <v>0</v>
      </c>
      <c r="K6" s="85">
        <f t="shared" si="12"/>
        <v>0</v>
      </c>
      <c r="L6" s="85">
        <f t="shared" si="13"/>
        <v>0</v>
      </c>
      <c r="M6" s="85">
        <f t="shared" si="14"/>
        <v>0</v>
      </c>
      <c r="N6" s="85">
        <f t="shared" si="15"/>
        <v>0</v>
      </c>
      <c r="O6" s="85">
        <f t="shared" si="16"/>
        <v>0</v>
      </c>
      <c r="P6" s="85">
        <f t="shared" si="17"/>
        <v>0</v>
      </c>
      <c r="Q6" s="85">
        <f t="shared" si="18"/>
        <v>0</v>
      </c>
      <c r="R6" s="85">
        <f t="shared" si="19"/>
        <v>0</v>
      </c>
      <c r="S6" s="85">
        <f t="shared" si="8"/>
        <v>0</v>
      </c>
      <c r="T6" s="85">
        <f t="shared" si="20"/>
        <v>0</v>
      </c>
      <c r="U6" s="85">
        <f t="shared" si="21"/>
        <v>5</v>
      </c>
      <c r="V6" s="86"/>
      <c r="W6" s="87"/>
    </row>
    <row r="7" spans="1:23" s="59" customFormat="1" ht="75" customHeight="1" x14ac:dyDescent="0.2">
      <c r="A7" s="80" t="s">
        <v>69</v>
      </c>
      <c r="B7" s="81" t="s">
        <v>67</v>
      </c>
      <c r="C7" s="81" t="s">
        <v>64</v>
      </c>
      <c r="D7" s="82" t="s">
        <v>70</v>
      </c>
      <c r="E7" s="88"/>
      <c r="F7" s="84" t="s">
        <v>62</v>
      </c>
      <c r="G7" s="84" t="s">
        <v>62</v>
      </c>
      <c r="H7" s="84" t="s">
        <v>62</v>
      </c>
      <c r="I7" s="85">
        <f t="shared" si="10"/>
        <v>0</v>
      </c>
      <c r="J7" s="85">
        <f t="shared" si="11"/>
        <v>0</v>
      </c>
      <c r="K7" s="85">
        <f t="shared" si="12"/>
        <v>0</v>
      </c>
      <c r="L7" s="85">
        <f t="shared" si="13"/>
        <v>0</v>
      </c>
      <c r="M7" s="85">
        <f t="shared" si="14"/>
        <v>0</v>
      </c>
      <c r="N7" s="85">
        <f t="shared" si="15"/>
        <v>0</v>
      </c>
      <c r="O7" s="85">
        <f t="shared" si="16"/>
        <v>0</v>
      </c>
      <c r="P7" s="85">
        <f t="shared" si="17"/>
        <v>0</v>
      </c>
      <c r="Q7" s="85">
        <f t="shared" si="18"/>
        <v>0</v>
      </c>
      <c r="R7" s="85">
        <f t="shared" si="19"/>
        <v>0</v>
      </c>
      <c r="S7" s="85">
        <f t="shared" si="8"/>
        <v>0</v>
      </c>
      <c r="T7" s="85">
        <f t="shared" si="20"/>
        <v>0</v>
      </c>
      <c r="U7" s="85">
        <f t="shared" si="21"/>
        <v>5</v>
      </c>
      <c r="V7" s="86"/>
      <c r="W7" s="87"/>
    </row>
    <row r="8" spans="1:23" s="59" customFormat="1" ht="75" customHeight="1" x14ac:dyDescent="0.2">
      <c r="A8" s="80" t="s">
        <v>71</v>
      </c>
      <c r="B8" s="81" t="s">
        <v>67</v>
      </c>
      <c r="C8" s="81" t="s">
        <v>60</v>
      </c>
      <c r="D8" s="82" t="s">
        <v>72</v>
      </c>
      <c r="E8" s="88"/>
      <c r="F8" s="84" t="s">
        <v>62</v>
      </c>
      <c r="G8" s="84" t="s">
        <v>62</v>
      </c>
      <c r="H8" s="84" t="s">
        <v>62</v>
      </c>
      <c r="I8" s="85">
        <f t="shared" si="10"/>
        <v>0</v>
      </c>
      <c r="J8" s="85">
        <f t="shared" si="11"/>
        <v>0</v>
      </c>
      <c r="K8" s="85">
        <f t="shared" si="12"/>
        <v>0</v>
      </c>
      <c r="L8" s="85">
        <f t="shared" si="13"/>
        <v>0</v>
      </c>
      <c r="M8" s="85">
        <f t="shared" si="14"/>
        <v>0</v>
      </c>
      <c r="N8" s="85">
        <f t="shared" si="15"/>
        <v>0</v>
      </c>
      <c r="O8" s="85">
        <f t="shared" si="16"/>
        <v>0</v>
      </c>
      <c r="P8" s="85">
        <f t="shared" si="17"/>
        <v>0</v>
      </c>
      <c r="Q8" s="85">
        <f t="shared" si="18"/>
        <v>0</v>
      </c>
      <c r="R8" s="85">
        <f t="shared" si="19"/>
        <v>0</v>
      </c>
      <c r="S8" s="85">
        <f t="shared" si="8"/>
        <v>0</v>
      </c>
      <c r="T8" s="85">
        <f t="shared" si="20"/>
        <v>0</v>
      </c>
      <c r="U8" s="85">
        <f t="shared" si="21"/>
        <v>3</v>
      </c>
      <c r="V8" s="86"/>
      <c r="W8" s="87"/>
    </row>
    <row r="9" spans="1:23" s="59" customFormat="1" ht="75" customHeight="1" x14ac:dyDescent="0.2">
      <c r="A9" s="80" t="s">
        <v>73</v>
      </c>
      <c r="B9" s="81" t="s">
        <v>67</v>
      </c>
      <c r="C9" s="81" t="s">
        <v>60</v>
      </c>
      <c r="D9" s="82" t="s">
        <v>74</v>
      </c>
      <c r="E9" s="88"/>
      <c r="F9" s="84" t="s">
        <v>62</v>
      </c>
      <c r="G9" s="84" t="s">
        <v>62</v>
      </c>
      <c r="H9" s="84" t="s">
        <v>62</v>
      </c>
      <c r="I9" s="85">
        <f t="shared" si="10"/>
        <v>0</v>
      </c>
      <c r="J9" s="85">
        <f t="shared" si="11"/>
        <v>0</v>
      </c>
      <c r="K9" s="85">
        <f t="shared" si="12"/>
        <v>0</v>
      </c>
      <c r="L9" s="85">
        <f t="shared" si="13"/>
        <v>0</v>
      </c>
      <c r="M9" s="85">
        <f t="shared" si="14"/>
        <v>0</v>
      </c>
      <c r="N9" s="85">
        <f t="shared" si="15"/>
        <v>0</v>
      </c>
      <c r="O9" s="85">
        <f t="shared" si="16"/>
        <v>0</v>
      </c>
      <c r="P9" s="85">
        <f t="shared" si="17"/>
        <v>0</v>
      </c>
      <c r="Q9" s="85">
        <f t="shared" si="18"/>
        <v>0</v>
      </c>
      <c r="R9" s="85">
        <f t="shared" si="19"/>
        <v>0</v>
      </c>
      <c r="S9" s="85">
        <f t="shared" si="8"/>
        <v>0</v>
      </c>
      <c r="T9" s="85">
        <f t="shared" si="20"/>
        <v>0</v>
      </c>
      <c r="U9" s="85">
        <f t="shared" si="21"/>
        <v>3</v>
      </c>
      <c r="V9" s="86"/>
      <c r="W9" s="87"/>
    </row>
    <row r="10" spans="1:23" s="59" customFormat="1" ht="75" customHeight="1" x14ac:dyDescent="0.2">
      <c r="A10" s="80" t="s">
        <v>75</v>
      </c>
      <c r="B10" s="81" t="s">
        <v>67</v>
      </c>
      <c r="C10" s="81" t="s">
        <v>64</v>
      </c>
      <c r="D10" s="82" t="s">
        <v>76</v>
      </c>
      <c r="E10" s="88"/>
      <c r="F10" s="84" t="s">
        <v>62</v>
      </c>
      <c r="G10" s="84" t="s">
        <v>62</v>
      </c>
      <c r="H10" s="84" t="s">
        <v>62</v>
      </c>
      <c r="I10" s="85">
        <f t="shared" si="10"/>
        <v>0</v>
      </c>
      <c r="J10" s="85">
        <f t="shared" si="11"/>
        <v>0</v>
      </c>
      <c r="K10" s="85">
        <f t="shared" si="12"/>
        <v>0</v>
      </c>
      <c r="L10" s="85">
        <f t="shared" si="13"/>
        <v>0</v>
      </c>
      <c r="M10" s="85">
        <f t="shared" si="14"/>
        <v>0</v>
      </c>
      <c r="N10" s="85">
        <f t="shared" si="15"/>
        <v>0</v>
      </c>
      <c r="O10" s="85">
        <f t="shared" si="16"/>
        <v>0</v>
      </c>
      <c r="P10" s="85">
        <f t="shared" si="17"/>
        <v>0</v>
      </c>
      <c r="Q10" s="85">
        <f t="shared" si="18"/>
        <v>0</v>
      </c>
      <c r="R10" s="85">
        <f t="shared" si="19"/>
        <v>0</v>
      </c>
      <c r="S10" s="85">
        <f t="shared" si="8"/>
        <v>0</v>
      </c>
      <c r="T10" s="85">
        <f t="shared" si="20"/>
        <v>0</v>
      </c>
      <c r="U10" s="85">
        <f t="shared" si="21"/>
        <v>5</v>
      </c>
      <c r="V10" s="86"/>
      <c r="W10" s="87"/>
    </row>
    <row r="11" spans="1:23" s="59" customFormat="1" ht="75" customHeight="1" x14ac:dyDescent="0.2">
      <c r="A11" s="80" t="s">
        <v>77</v>
      </c>
      <c r="B11" s="89" t="s">
        <v>78</v>
      </c>
      <c r="C11" s="81" t="s">
        <v>64</v>
      </c>
      <c r="D11" s="82" t="s">
        <v>79</v>
      </c>
      <c r="E11" s="48"/>
      <c r="F11" s="84" t="s">
        <v>62</v>
      </c>
      <c r="G11" s="84" t="s">
        <v>62</v>
      </c>
      <c r="H11" s="84" t="s">
        <v>62</v>
      </c>
      <c r="I11" s="85">
        <f t="shared" si="10"/>
        <v>0</v>
      </c>
      <c r="J11" s="85">
        <f t="shared" si="11"/>
        <v>0</v>
      </c>
      <c r="K11" s="85">
        <f t="shared" si="12"/>
        <v>0</v>
      </c>
      <c r="L11" s="85">
        <f t="shared" si="13"/>
        <v>0</v>
      </c>
      <c r="M11" s="85">
        <f t="shared" si="14"/>
        <v>0</v>
      </c>
      <c r="N11" s="85">
        <f t="shared" si="15"/>
        <v>0</v>
      </c>
      <c r="O11" s="85">
        <f t="shared" si="16"/>
        <v>0</v>
      </c>
      <c r="P11" s="85">
        <f t="shared" si="17"/>
        <v>0</v>
      </c>
      <c r="Q11" s="85">
        <f t="shared" si="18"/>
        <v>0</v>
      </c>
      <c r="R11" s="85">
        <f t="shared" si="19"/>
        <v>0</v>
      </c>
      <c r="S11" s="85">
        <f t="shared" si="8"/>
        <v>0</v>
      </c>
      <c r="T11" s="85">
        <f t="shared" si="20"/>
        <v>0</v>
      </c>
      <c r="U11" s="85">
        <f t="shared" si="21"/>
        <v>5</v>
      </c>
      <c r="V11" s="90"/>
      <c r="W11" s="87"/>
    </row>
    <row r="12" spans="1:23" s="59" customFormat="1" ht="75" customHeight="1" x14ac:dyDescent="0.2">
      <c r="A12" s="80" t="s">
        <v>80</v>
      </c>
      <c r="B12" s="89" t="s">
        <v>78</v>
      </c>
      <c r="C12" s="81" t="s">
        <v>64</v>
      </c>
      <c r="D12" s="82" t="s">
        <v>81</v>
      </c>
      <c r="E12" s="88"/>
      <c r="F12" s="84" t="s">
        <v>62</v>
      </c>
      <c r="G12" s="84" t="s">
        <v>62</v>
      </c>
      <c r="H12" s="84" t="s">
        <v>62</v>
      </c>
      <c r="I12" s="85">
        <f t="shared" si="10"/>
        <v>0</v>
      </c>
      <c r="J12" s="85">
        <f t="shared" si="11"/>
        <v>0</v>
      </c>
      <c r="K12" s="85">
        <f t="shared" si="12"/>
        <v>0</v>
      </c>
      <c r="L12" s="85">
        <f t="shared" si="13"/>
        <v>0</v>
      </c>
      <c r="M12" s="85">
        <f t="shared" si="14"/>
        <v>0</v>
      </c>
      <c r="N12" s="85">
        <f t="shared" si="15"/>
        <v>0</v>
      </c>
      <c r="O12" s="85">
        <f t="shared" si="16"/>
        <v>0</v>
      </c>
      <c r="P12" s="85">
        <f t="shared" si="17"/>
        <v>0</v>
      </c>
      <c r="Q12" s="85">
        <f t="shared" si="18"/>
        <v>0</v>
      </c>
      <c r="R12" s="85">
        <f t="shared" si="19"/>
        <v>0</v>
      </c>
      <c r="S12" s="85">
        <f t="shared" si="8"/>
        <v>0</v>
      </c>
      <c r="T12" s="85">
        <f t="shared" si="20"/>
        <v>0</v>
      </c>
      <c r="U12" s="85">
        <f t="shared" si="21"/>
        <v>5</v>
      </c>
      <c r="V12" s="90"/>
      <c r="W12" s="87"/>
    </row>
    <row r="13" spans="1:23" s="59" customFormat="1" ht="75" customHeight="1" x14ac:dyDescent="0.2">
      <c r="A13" s="80" t="s">
        <v>82</v>
      </c>
      <c r="B13" s="89" t="s">
        <v>78</v>
      </c>
      <c r="C13" s="81" t="s">
        <v>64</v>
      </c>
      <c r="D13" s="82" t="s">
        <v>83</v>
      </c>
      <c r="E13" s="88"/>
      <c r="F13" s="84" t="s">
        <v>62</v>
      </c>
      <c r="G13" s="84" t="s">
        <v>62</v>
      </c>
      <c r="H13" s="84" t="s">
        <v>62</v>
      </c>
      <c r="I13" s="85">
        <f t="shared" si="10"/>
        <v>0</v>
      </c>
      <c r="J13" s="85">
        <f t="shared" si="11"/>
        <v>0</v>
      </c>
      <c r="K13" s="85">
        <f t="shared" si="12"/>
        <v>0</v>
      </c>
      <c r="L13" s="85">
        <f t="shared" si="13"/>
        <v>0</v>
      </c>
      <c r="M13" s="85">
        <f t="shared" si="14"/>
        <v>0</v>
      </c>
      <c r="N13" s="85">
        <f t="shared" si="15"/>
        <v>0</v>
      </c>
      <c r="O13" s="85">
        <f t="shared" si="16"/>
        <v>0</v>
      </c>
      <c r="P13" s="85">
        <f t="shared" si="17"/>
        <v>0</v>
      </c>
      <c r="Q13" s="85">
        <f t="shared" si="18"/>
        <v>0</v>
      </c>
      <c r="R13" s="85">
        <f t="shared" si="19"/>
        <v>0</v>
      </c>
      <c r="S13" s="85">
        <f t="shared" si="8"/>
        <v>0</v>
      </c>
      <c r="T13" s="85">
        <f t="shared" si="20"/>
        <v>0</v>
      </c>
      <c r="U13" s="85">
        <f t="shared" si="21"/>
        <v>5</v>
      </c>
      <c r="V13" s="90"/>
      <c r="W13" s="87"/>
    </row>
    <row r="14" spans="1:23" s="59" customFormat="1" ht="75" customHeight="1" x14ac:dyDescent="0.2">
      <c r="A14" s="80" t="s">
        <v>84</v>
      </c>
      <c r="B14" s="89" t="s">
        <v>78</v>
      </c>
      <c r="C14" s="81" t="s">
        <v>60</v>
      </c>
      <c r="D14" s="82" t="s">
        <v>85</v>
      </c>
      <c r="E14" s="88"/>
      <c r="F14" s="84" t="s">
        <v>62</v>
      </c>
      <c r="G14" s="84" t="s">
        <v>62</v>
      </c>
      <c r="H14" s="84" t="s">
        <v>62</v>
      </c>
      <c r="I14" s="85">
        <f t="shared" si="10"/>
        <v>0</v>
      </c>
      <c r="J14" s="85">
        <f t="shared" si="11"/>
        <v>0</v>
      </c>
      <c r="K14" s="85">
        <f t="shared" si="12"/>
        <v>0</v>
      </c>
      <c r="L14" s="85">
        <f t="shared" si="13"/>
        <v>0</v>
      </c>
      <c r="M14" s="85">
        <f t="shared" si="14"/>
        <v>0</v>
      </c>
      <c r="N14" s="85">
        <f t="shared" si="15"/>
        <v>0</v>
      </c>
      <c r="O14" s="85">
        <f t="shared" si="16"/>
        <v>0</v>
      </c>
      <c r="P14" s="85">
        <f t="shared" si="17"/>
        <v>0</v>
      </c>
      <c r="Q14" s="85">
        <f t="shared" si="18"/>
        <v>0</v>
      </c>
      <c r="R14" s="85">
        <f t="shared" si="19"/>
        <v>0</v>
      </c>
      <c r="S14" s="85">
        <f t="shared" si="8"/>
        <v>0</v>
      </c>
      <c r="T14" s="85">
        <f t="shared" si="20"/>
        <v>0</v>
      </c>
      <c r="U14" s="85">
        <f t="shared" si="21"/>
        <v>3</v>
      </c>
      <c r="V14" s="90"/>
      <c r="W14" s="87"/>
    </row>
    <row r="15" spans="1:23" s="59" customFormat="1" ht="75" customHeight="1" x14ac:dyDescent="0.2">
      <c r="A15" s="80" t="s">
        <v>86</v>
      </c>
      <c r="B15" s="89" t="s">
        <v>78</v>
      </c>
      <c r="C15" s="81" t="s">
        <v>60</v>
      </c>
      <c r="D15" s="82" t="s">
        <v>87</v>
      </c>
      <c r="E15" s="88"/>
      <c r="F15" s="84" t="s">
        <v>62</v>
      </c>
      <c r="G15" s="84" t="s">
        <v>62</v>
      </c>
      <c r="H15" s="84" t="s">
        <v>62</v>
      </c>
      <c r="I15" s="85">
        <f t="shared" si="10"/>
        <v>0</v>
      </c>
      <c r="J15" s="85">
        <f t="shared" si="11"/>
        <v>0</v>
      </c>
      <c r="K15" s="85">
        <f t="shared" si="12"/>
        <v>0</v>
      </c>
      <c r="L15" s="85">
        <f t="shared" si="13"/>
        <v>0</v>
      </c>
      <c r="M15" s="85">
        <f t="shared" si="14"/>
        <v>0</v>
      </c>
      <c r="N15" s="85">
        <f t="shared" si="15"/>
        <v>0</v>
      </c>
      <c r="O15" s="85">
        <f t="shared" si="16"/>
        <v>0</v>
      </c>
      <c r="P15" s="85">
        <f t="shared" si="17"/>
        <v>0</v>
      </c>
      <c r="Q15" s="85">
        <f t="shared" si="18"/>
        <v>0</v>
      </c>
      <c r="R15" s="85">
        <f t="shared" si="19"/>
        <v>0</v>
      </c>
      <c r="S15" s="85">
        <f t="shared" si="8"/>
        <v>0</v>
      </c>
      <c r="T15" s="85">
        <f t="shared" si="20"/>
        <v>0</v>
      </c>
      <c r="U15" s="85">
        <f t="shared" si="21"/>
        <v>3</v>
      </c>
      <c r="V15" s="90"/>
      <c r="W15" s="87"/>
    </row>
    <row r="16" spans="1:23" s="59" customFormat="1" ht="75" customHeight="1" x14ac:dyDescent="0.25">
      <c r="A16" s="80" t="s">
        <v>88</v>
      </c>
      <c r="B16" s="89" t="s">
        <v>78</v>
      </c>
      <c r="C16" s="81" t="s">
        <v>60</v>
      </c>
      <c r="D16" s="82" t="s">
        <v>89</v>
      </c>
      <c r="E16" s="110"/>
      <c r="F16" s="84" t="s">
        <v>62</v>
      </c>
      <c r="G16" s="84" t="s">
        <v>62</v>
      </c>
      <c r="H16" s="84" t="s">
        <v>62</v>
      </c>
      <c r="I16" s="85">
        <f t="shared" si="10"/>
        <v>0</v>
      </c>
      <c r="J16" s="85">
        <f t="shared" si="11"/>
        <v>0</v>
      </c>
      <c r="K16" s="85">
        <f t="shared" si="12"/>
        <v>0</v>
      </c>
      <c r="L16" s="85">
        <f t="shared" si="13"/>
        <v>0</v>
      </c>
      <c r="M16" s="85">
        <f t="shared" si="14"/>
        <v>0</v>
      </c>
      <c r="N16" s="85">
        <f t="shared" si="15"/>
        <v>0</v>
      </c>
      <c r="O16" s="85">
        <f t="shared" si="16"/>
        <v>0</v>
      </c>
      <c r="P16" s="85">
        <f t="shared" si="17"/>
        <v>0</v>
      </c>
      <c r="Q16" s="85">
        <f t="shared" si="18"/>
        <v>0</v>
      </c>
      <c r="R16" s="85">
        <f t="shared" si="19"/>
        <v>0</v>
      </c>
      <c r="S16" s="85">
        <f t="shared" si="8"/>
        <v>0</v>
      </c>
      <c r="T16" s="85">
        <f t="shared" si="20"/>
        <v>0</v>
      </c>
      <c r="U16" s="85">
        <f t="shared" si="21"/>
        <v>3</v>
      </c>
      <c r="V16" s="86"/>
      <c r="W16" s="87"/>
    </row>
    <row r="17" spans="1:23" s="59" customFormat="1" ht="75" customHeight="1" x14ac:dyDescent="0.2">
      <c r="A17" s="80" t="s">
        <v>90</v>
      </c>
      <c r="B17" s="89" t="s">
        <v>78</v>
      </c>
      <c r="C17" s="81" t="s">
        <v>60</v>
      </c>
      <c r="D17" s="82" t="s">
        <v>91</v>
      </c>
      <c r="E17" s="88"/>
      <c r="F17" s="84" t="s">
        <v>62</v>
      </c>
      <c r="G17" s="84" t="s">
        <v>62</v>
      </c>
      <c r="H17" s="84" t="s">
        <v>62</v>
      </c>
      <c r="I17" s="85">
        <f t="shared" si="10"/>
        <v>0</v>
      </c>
      <c r="J17" s="85">
        <f t="shared" si="11"/>
        <v>0</v>
      </c>
      <c r="K17" s="85">
        <f t="shared" si="12"/>
        <v>0</v>
      </c>
      <c r="L17" s="85">
        <f t="shared" si="13"/>
        <v>0</v>
      </c>
      <c r="M17" s="85">
        <f t="shared" si="14"/>
        <v>0</v>
      </c>
      <c r="N17" s="85">
        <f t="shared" si="15"/>
        <v>0</v>
      </c>
      <c r="O17" s="85">
        <f t="shared" si="16"/>
        <v>0</v>
      </c>
      <c r="P17" s="85">
        <f t="shared" si="17"/>
        <v>0</v>
      </c>
      <c r="Q17" s="85">
        <f t="shared" si="18"/>
        <v>0</v>
      </c>
      <c r="R17" s="85">
        <f t="shared" si="19"/>
        <v>0</v>
      </c>
      <c r="S17" s="85">
        <f t="shared" si="8"/>
        <v>0</v>
      </c>
      <c r="T17" s="85">
        <f t="shared" si="20"/>
        <v>0</v>
      </c>
      <c r="U17" s="85">
        <f t="shared" si="21"/>
        <v>3</v>
      </c>
      <c r="V17" s="86"/>
      <c r="W17" s="87"/>
    </row>
    <row r="18" spans="1:23" s="59" customFormat="1" ht="75" customHeight="1" x14ac:dyDescent="0.2">
      <c r="A18" s="80" t="s">
        <v>92</v>
      </c>
      <c r="B18" s="89" t="s">
        <v>78</v>
      </c>
      <c r="C18" s="81" t="s">
        <v>60</v>
      </c>
      <c r="D18" s="82" t="s">
        <v>327</v>
      </c>
      <c r="E18" s="48"/>
      <c r="F18" s="84" t="s">
        <v>62</v>
      </c>
      <c r="G18" s="84" t="s">
        <v>62</v>
      </c>
      <c r="H18" s="84" t="s">
        <v>62</v>
      </c>
      <c r="I18" s="85">
        <f t="shared" si="10"/>
        <v>0</v>
      </c>
      <c r="J18" s="85">
        <f t="shared" si="11"/>
        <v>0</v>
      </c>
      <c r="K18" s="85">
        <f t="shared" si="12"/>
        <v>0</v>
      </c>
      <c r="L18" s="85">
        <f t="shared" si="13"/>
        <v>0</v>
      </c>
      <c r="M18" s="85">
        <f t="shared" si="14"/>
        <v>0</v>
      </c>
      <c r="N18" s="85">
        <f t="shared" si="15"/>
        <v>0</v>
      </c>
      <c r="O18" s="85">
        <f t="shared" si="16"/>
        <v>0</v>
      </c>
      <c r="P18" s="85">
        <f t="shared" si="17"/>
        <v>0</v>
      </c>
      <c r="Q18" s="85">
        <f t="shared" si="18"/>
        <v>0</v>
      </c>
      <c r="R18" s="85">
        <f t="shared" si="19"/>
        <v>0</v>
      </c>
      <c r="S18" s="85">
        <f t="shared" si="8"/>
        <v>0</v>
      </c>
      <c r="T18" s="85">
        <f t="shared" si="20"/>
        <v>0</v>
      </c>
      <c r="U18" s="85">
        <f t="shared" si="21"/>
        <v>3</v>
      </c>
      <c r="V18" s="86"/>
      <c r="W18" s="87"/>
    </row>
    <row r="19" spans="1:23" s="59" customFormat="1" ht="75" customHeight="1" x14ac:dyDescent="0.2">
      <c r="A19" s="80" t="s">
        <v>93</v>
      </c>
      <c r="B19" s="89" t="s">
        <v>78</v>
      </c>
      <c r="C19" s="81" t="s">
        <v>64</v>
      </c>
      <c r="D19" s="82" t="s">
        <v>329</v>
      </c>
      <c r="E19" s="88"/>
      <c r="F19" s="84" t="s">
        <v>62</v>
      </c>
      <c r="G19" s="84" t="s">
        <v>62</v>
      </c>
      <c r="H19" s="84" t="s">
        <v>62</v>
      </c>
      <c r="I19" s="85">
        <f t="shared" si="10"/>
        <v>0</v>
      </c>
      <c r="J19" s="85">
        <f t="shared" si="11"/>
        <v>0</v>
      </c>
      <c r="K19" s="85">
        <f t="shared" si="12"/>
        <v>0</v>
      </c>
      <c r="L19" s="85">
        <f t="shared" si="13"/>
        <v>0</v>
      </c>
      <c r="M19" s="85">
        <f t="shared" si="14"/>
        <v>0</v>
      </c>
      <c r="N19" s="85">
        <f t="shared" si="15"/>
        <v>0</v>
      </c>
      <c r="O19" s="85">
        <f t="shared" si="16"/>
        <v>0</v>
      </c>
      <c r="P19" s="85">
        <f t="shared" si="17"/>
        <v>0</v>
      </c>
      <c r="Q19" s="85">
        <f t="shared" si="18"/>
        <v>0</v>
      </c>
      <c r="R19" s="85">
        <f t="shared" si="19"/>
        <v>0</v>
      </c>
      <c r="S19" s="85">
        <f t="shared" si="8"/>
        <v>0</v>
      </c>
      <c r="T19" s="85">
        <f t="shared" si="20"/>
        <v>0</v>
      </c>
      <c r="U19" s="85">
        <f t="shared" si="21"/>
        <v>5</v>
      </c>
      <c r="V19" s="90"/>
      <c r="W19" s="87"/>
    </row>
    <row r="20" spans="1:23" s="59" customFormat="1" ht="75" customHeight="1" x14ac:dyDescent="0.2">
      <c r="A20" s="80" t="s">
        <v>94</v>
      </c>
      <c r="B20" s="89" t="s">
        <v>78</v>
      </c>
      <c r="C20" s="81" t="s">
        <v>64</v>
      </c>
      <c r="D20" s="82" t="s">
        <v>328</v>
      </c>
      <c r="E20" s="88"/>
      <c r="F20" s="84" t="s">
        <v>62</v>
      </c>
      <c r="G20" s="84" t="s">
        <v>62</v>
      </c>
      <c r="H20" s="84" t="s">
        <v>62</v>
      </c>
      <c r="I20" s="85">
        <f t="shared" si="10"/>
        <v>0</v>
      </c>
      <c r="J20" s="85">
        <f t="shared" si="11"/>
        <v>0</v>
      </c>
      <c r="K20" s="85">
        <f t="shared" si="12"/>
        <v>0</v>
      </c>
      <c r="L20" s="85">
        <f t="shared" si="13"/>
        <v>0</v>
      </c>
      <c r="M20" s="85">
        <f t="shared" si="14"/>
        <v>0</v>
      </c>
      <c r="N20" s="85">
        <f t="shared" si="15"/>
        <v>0</v>
      </c>
      <c r="O20" s="85">
        <f t="shared" si="16"/>
        <v>0</v>
      </c>
      <c r="P20" s="85">
        <f t="shared" si="17"/>
        <v>0</v>
      </c>
      <c r="Q20" s="85">
        <f t="shared" si="18"/>
        <v>0</v>
      </c>
      <c r="R20" s="85">
        <f t="shared" si="19"/>
        <v>0</v>
      </c>
      <c r="S20" s="85">
        <f t="shared" si="8"/>
        <v>0</v>
      </c>
      <c r="T20" s="85">
        <f t="shared" si="20"/>
        <v>0</v>
      </c>
      <c r="U20" s="85">
        <f t="shared" si="21"/>
        <v>5</v>
      </c>
      <c r="V20" s="90"/>
      <c r="W20" s="87"/>
    </row>
    <row r="21" spans="1:23" s="59" customFormat="1" ht="75" customHeight="1" x14ac:dyDescent="0.2">
      <c r="A21" s="80" t="s">
        <v>95</v>
      </c>
      <c r="B21" s="81" t="s">
        <v>96</v>
      </c>
      <c r="C21" s="81" t="s">
        <v>64</v>
      </c>
      <c r="D21" s="91" t="s">
        <v>330</v>
      </c>
      <c r="E21" s="83"/>
      <c r="F21" s="84" t="s">
        <v>62</v>
      </c>
      <c r="G21" s="84" t="s">
        <v>62</v>
      </c>
      <c r="H21" s="84" t="s">
        <v>62</v>
      </c>
      <c r="I21" s="85">
        <f t="shared" si="10"/>
        <v>0</v>
      </c>
      <c r="J21" s="85">
        <f t="shared" si="11"/>
        <v>0</v>
      </c>
      <c r="K21" s="85">
        <f t="shared" si="12"/>
        <v>0</v>
      </c>
      <c r="L21" s="85">
        <f t="shared" si="13"/>
        <v>0</v>
      </c>
      <c r="M21" s="85">
        <f t="shared" si="14"/>
        <v>0</v>
      </c>
      <c r="N21" s="85">
        <f t="shared" si="15"/>
        <v>0</v>
      </c>
      <c r="O21" s="85">
        <f t="shared" si="16"/>
        <v>0</v>
      </c>
      <c r="P21" s="85">
        <f t="shared" si="17"/>
        <v>0</v>
      </c>
      <c r="Q21" s="85">
        <f t="shared" si="18"/>
        <v>0</v>
      </c>
      <c r="R21" s="85">
        <f t="shared" si="19"/>
        <v>0</v>
      </c>
      <c r="S21" s="85">
        <f t="shared" si="8"/>
        <v>0</v>
      </c>
      <c r="T21" s="85">
        <f t="shared" si="20"/>
        <v>0</v>
      </c>
      <c r="U21" s="85">
        <f t="shared" si="21"/>
        <v>5</v>
      </c>
      <c r="V21" s="90"/>
      <c r="W21" s="87"/>
    </row>
    <row r="22" spans="1:23" s="59" customFormat="1" ht="75" customHeight="1" x14ac:dyDescent="0.2">
      <c r="A22" s="80" t="s">
        <v>97</v>
      </c>
      <c r="B22" s="81" t="s">
        <v>96</v>
      </c>
      <c r="C22" s="81" t="s">
        <v>64</v>
      </c>
      <c r="D22" s="91" t="s">
        <v>98</v>
      </c>
      <c r="E22" s="83"/>
      <c r="F22" s="84" t="s">
        <v>62</v>
      </c>
      <c r="G22" s="84" t="s">
        <v>62</v>
      </c>
      <c r="H22" s="84" t="s">
        <v>62</v>
      </c>
      <c r="I22" s="85">
        <f t="shared" si="10"/>
        <v>0</v>
      </c>
      <c r="J22" s="85">
        <f t="shared" si="11"/>
        <v>0</v>
      </c>
      <c r="K22" s="85">
        <f t="shared" si="12"/>
        <v>0</v>
      </c>
      <c r="L22" s="85">
        <f t="shared" si="13"/>
        <v>0</v>
      </c>
      <c r="M22" s="85">
        <f t="shared" si="14"/>
        <v>0</v>
      </c>
      <c r="N22" s="85">
        <f t="shared" si="15"/>
        <v>0</v>
      </c>
      <c r="O22" s="85">
        <f t="shared" si="16"/>
        <v>0</v>
      </c>
      <c r="P22" s="85">
        <f t="shared" si="17"/>
        <v>0</v>
      </c>
      <c r="Q22" s="85">
        <f t="shared" si="18"/>
        <v>0</v>
      </c>
      <c r="R22" s="85">
        <f t="shared" si="19"/>
        <v>0</v>
      </c>
      <c r="S22" s="85">
        <f t="shared" si="8"/>
        <v>0</v>
      </c>
      <c r="T22" s="85">
        <f t="shared" si="20"/>
        <v>0</v>
      </c>
      <c r="U22" s="85">
        <f t="shared" si="21"/>
        <v>5</v>
      </c>
      <c r="V22" s="86"/>
      <c r="W22" s="87"/>
    </row>
    <row r="23" spans="1:23" s="59" customFormat="1" ht="75" customHeight="1" x14ac:dyDescent="0.2">
      <c r="A23" s="80" t="s">
        <v>99</v>
      </c>
      <c r="B23" s="81" t="s">
        <v>96</v>
      </c>
      <c r="C23" s="81" t="s">
        <v>64</v>
      </c>
      <c r="D23" s="82" t="s">
        <v>100</v>
      </c>
      <c r="E23" s="83"/>
      <c r="F23" s="84" t="s">
        <v>62</v>
      </c>
      <c r="G23" s="84" t="s">
        <v>62</v>
      </c>
      <c r="H23" s="84" t="s">
        <v>62</v>
      </c>
      <c r="I23" s="85">
        <f t="shared" si="10"/>
        <v>0</v>
      </c>
      <c r="J23" s="85">
        <f t="shared" si="11"/>
        <v>0</v>
      </c>
      <c r="K23" s="85">
        <f t="shared" si="12"/>
        <v>0</v>
      </c>
      <c r="L23" s="85">
        <f t="shared" si="13"/>
        <v>0</v>
      </c>
      <c r="M23" s="85">
        <f t="shared" si="14"/>
        <v>0</v>
      </c>
      <c r="N23" s="85">
        <f t="shared" si="15"/>
        <v>0</v>
      </c>
      <c r="O23" s="85">
        <f t="shared" si="16"/>
        <v>0</v>
      </c>
      <c r="P23" s="85">
        <f t="shared" si="17"/>
        <v>0</v>
      </c>
      <c r="Q23" s="85">
        <f t="shared" si="18"/>
        <v>0</v>
      </c>
      <c r="R23" s="85">
        <f t="shared" si="19"/>
        <v>0</v>
      </c>
      <c r="S23" s="85">
        <f t="shared" si="8"/>
        <v>0</v>
      </c>
      <c r="T23" s="85">
        <f t="shared" si="20"/>
        <v>0</v>
      </c>
      <c r="U23" s="85">
        <f t="shared" si="21"/>
        <v>5</v>
      </c>
      <c r="V23" s="86"/>
      <c r="W23" s="87"/>
    </row>
    <row r="24" spans="1:23" s="59" customFormat="1" ht="75" customHeight="1" x14ac:dyDescent="0.2">
      <c r="A24" s="80" t="s">
        <v>101</v>
      </c>
      <c r="B24" s="81" t="s">
        <v>96</v>
      </c>
      <c r="C24" s="81" t="s">
        <v>60</v>
      </c>
      <c r="D24" s="82" t="s">
        <v>102</v>
      </c>
      <c r="E24" s="83"/>
      <c r="F24" s="84" t="s">
        <v>62</v>
      </c>
      <c r="G24" s="84" t="s">
        <v>62</v>
      </c>
      <c r="H24" s="84" t="s">
        <v>62</v>
      </c>
      <c r="I24" s="85">
        <f t="shared" si="10"/>
        <v>0</v>
      </c>
      <c r="J24" s="85">
        <f t="shared" si="11"/>
        <v>0</v>
      </c>
      <c r="K24" s="85">
        <f t="shared" si="12"/>
        <v>0</v>
      </c>
      <c r="L24" s="85">
        <f t="shared" si="13"/>
        <v>0</v>
      </c>
      <c r="M24" s="85">
        <f t="shared" si="14"/>
        <v>0</v>
      </c>
      <c r="N24" s="85">
        <f t="shared" si="15"/>
        <v>0</v>
      </c>
      <c r="O24" s="85">
        <f t="shared" si="16"/>
        <v>0</v>
      </c>
      <c r="P24" s="85">
        <f t="shared" si="17"/>
        <v>0</v>
      </c>
      <c r="Q24" s="85">
        <f t="shared" si="18"/>
        <v>0</v>
      </c>
      <c r="R24" s="85">
        <f t="shared" si="19"/>
        <v>0</v>
      </c>
      <c r="S24" s="85">
        <f t="shared" si="8"/>
        <v>0</v>
      </c>
      <c r="T24" s="85">
        <f t="shared" si="20"/>
        <v>0</v>
      </c>
      <c r="U24" s="85">
        <f t="shared" si="21"/>
        <v>3</v>
      </c>
      <c r="V24" s="86"/>
      <c r="W24" s="87"/>
    </row>
    <row r="25" spans="1:23" s="59" customFormat="1" ht="75" customHeight="1" x14ac:dyDescent="0.2">
      <c r="A25" s="80" t="s">
        <v>103</v>
      </c>
      <c r="B25" s="81" t="s">
        <v>96</v>
      </c>
      <c r="C25" s="81" t="s">
        <v>64</v>
      </c>
      <c r="D25" s="82" t="s">
        <v>104</v>
      </c>
      <c r="E25" s="83"/>
      <c r="F25" s="84" t="s">
        <v>62</v>
      </c>
      <c r="G25" s="84" t="s">
        <v>62</v>
      </c>
      <c r="H25" s="84" t="s">
        <v>62</v>
      </c>
      <c r="I25" s="85">
        <f t="shared" si="10"/>
        <v>0</v>
      </c>
      <c r="J25" s="85">
        <f t="shared" si="11"/>
        <v>0</v>
      </c>
      <c r="K25" s="85">
        <f t="shared" si="12"/>
        <v>0</v>
      </c>
      <c r="L25" s="85">
        <f t="shared" si="13"/>
        <v>0</v>
      </c>
      <c r="M25" s="85">
        <f t="shared" si="14"/>
        <v>0</v>
      </c>
      <c r="N25" s="85">
        <f t="shared" si="15"/>
        <v>0</v>
      </c>
      <c r="O25" s="85">
        <f t="shared" si="16"/>
        <v>0</v>
      </c>
      <c r="P25" s="85">
        <f t="shared" si="17"/>
        <v>0</v>
      </c>
      <c r="Q25" s="85">
        <f t="shared" si="18"/>
        <v>0</v>
      </c>
      <c r="R25" s="85">
        <f t="shared" si="19"/>
        <v>0</v>
      </c>
      <c r="S25" s="85">
        <f t="shared" si="8"/>
        <v>0</v>
      </c>
      <c r="T25" s="85">
        <f t="shared" si="20"/>
        <v>0</v>
      </c>
      <c r="U25" s="85">
        <f t="shared" si="21"/>
        <v>5</v>
      </c>
      <c r="V25" s="86"/>
      <c r="W25" s="87"/>
    </row>
    <row r="26" spans="1:23" s="59" customFormat="1" ht="75" customHeight="1" x14ac:dyDescent="0.2">
      <c r="A26" s="80" t="s">
        <v>105</v>
      </c>
      <c r="B26" s="81" t="s">
        <v>106</v>
      </c>
      <c r="C26" s="81" t="s">
        <v>64</v>
      </c>
      <c r="D26" s="92" t="s">
        <v>107</v>
      </c>
      <c r="E26" s="88"/>
      <c r="F26" s="84" t="s">
        <v>62</v>
      </c>
      <c r="G26" s="84" t="s">
        <v>62</v>
      </c>
      <c r="H26" s="84" t="s">
        <v>62</v>
      </c>
      <c r="I26" s="85">
        <f t="shared" si="10"/>
        <v>0</v>
      </c>
      <c r="J26" s="85">
        <f t="shared" si="11"/>
        <v>0</v>
      </c>
      <c r="K26" s="85">
        <f t="shared" si="12"/>
        <v>0</v>
      </c>
      <c r="L26" s="85">
        <f t="shared" si="13"/>
        <v>0</v>
      </c>
      <c r="M26" s="85">
        <f t="shared" si="14"/>
        <v>0</v>
      </c>
      <c r="N26" s="85">
        <f t="shared" si="15"/>
        <v>0</v>
      </c>
      <c r="O26" s="85">
        <f t="shared" si="16"/>
        <v>0</v>
      </c>
      <c r="P26" s="85">
        <f t="shared" si="17"/>
        <v>0</v>
      </c>
      <c r="Q26" s="85">
        <f t="shared" si="18"/>
        <v>0</v>
      </c>
      <c r="R26" s="85">
        <f t="shared" si="19"/>
        <v>0</v>
      </c>
      <c r="S26" s="85">
        <f t="shared" si="8"/>
        <v>0</v>
      </c>
      <c r="T26" s="85">
        <f t="shared" si="20"/>
        <v>0</v>
      </c>
      <c r="U26" s="85">
        <f t="shared" si="21"/>
        <v>5</v>
      </c>
      <c r="V26" s="90"/>
      <c r="W26" s="87"/>
    </row>
    <row r="27" spans="1:23" s="59" customFormat="1" ht="75" customHeight="1" x14ac:dyDescent="0.2">
      <c r="A27" s="80" t="s">
        <v>108</v>
      </c>
      <c r="B27" s="81" t="s">
        <v>106</v>
      </c>
      <c r="C27" s="81" t="s">
        <v>64</v>
      </c>
      <c r="D27" s="82" t="s">
        <v>109</v>
      </c>
      <c r="E27" s="88"/>
      <c r="F27" s="84" t="s">
        <v>62</v>
      </c>
      <c r="G27" s="84" t="s">
        <v>62</v>
      </c>
      <c r="H27" s="84" t="s">
        <v>62</v>
      </c>
      <c r="I27" s="85">
        <f t="shared" si="10"/>
        <v>0</v>
      </c>
      <c r="J27" s="85">
        <f t="shared" si="11"/>
        <v>0</v>
      </c>
      <c r="K27" s="85">
        <f t="shared" si="12"/>
        <v>0</v>
      </c>
      <c r="L27" s="85">
        <f t="shared" si="13"/>
        <v>0</v>
      </c>
      <c r="M27" s="85">
        <f t="shared" si="14"/>
        <v>0</v>
      </c>
      <c r="N27" s="85">
        <f t="shared" si="15"/>
        <v>0</v>
      </c>
      <c r="O27" s="85">
        <f t="shared" si="16"/>
        <v>0</v>
      </c>
      <c r="P27" s="85">
        <f t="shared" si="17"/>
        <v>0</v>
      </c>
      <c r="Q27" s="85">
        <f t="shared" si="18"/>
        <v>0</v>
      </c>
      <c r="R27" s="85">
        <f t="shared" si="19"/>
        <v>0</v>
      </c>
      <c r="S27" s="85">
        <f t="shared" si="8"/>
        <v>0</v>
      </c>
      <c r="T27" s="85">
        <f t="shared" si="20"/>
        <v>0</v>
      </c>
      <c r="U27" s="85">
        <f t="shared" si="21"/>
        <v>5</v>
      </c>
      <c r="V27" s="86"/>
      <c r="W27" s="93"/>
    </row>
    <row r="28" spans="1:23" s="59" customFormat="1" ht="75" customHeight="1" x14ac:dyDescent="0.2">
      <c r="A28" s="80" t="s">
        <v>110</v>
      </c>
      <c r="B28" s="81" t="s">
        <v>106</v>
      </c>
      <c r="C28" s="81" t="s">
        <v>64</v>
      </c>
      <c r="D28" s="82" t="s">
        <v>111</v>
      </c>
      <c r="E28" s="88"/>
      <c r="F28" s="84" t="s">
        <v>62</v>
      </c>
      <c r="G28" s="84" t="s">
        <v>62</v>
      </c>
      <c r="H28" s="84" t="s">
        <v>62</v>
      </c>
      <c r="I28" s="85">
        <f t="shared" si="10"/>
        <v>0</v>
      </c>
      <c r="J28" s="85">
        <f t="shared" si="11"/>
        <v>0</v>
      </c>
      <c r="K28" s="85">
        <f t="shared" si="12"/>
        <v>0</v>
      </c>
      <c r="L28" s="85">
        <f t="shared" si="13"/>
        <v>0</v>
      </c>
      <c r="M28" s="85">
        <f t="shared" si="14"/>
        <v>0</v>
      </c>
      <c r="N28" s="85">
        <f t="shared" si="15"/>
        <v>0</v>
      </c>
      <c r="O28" s="85">
        <f t="shared" si="16"/>
        <v>0</v>
      </c>
      <c r="P28" s="85">
        <f t="shared" si="17"/>
        <v>0</v>
      </c>
      <c r="Q28" s="85">
        <f t="shared" si="18"/>
        <v>0</v>
      </c>
      <c r="R28" s="85">
        <f t="shared" si="19"/>
        <v>0</v>
      </c>
      <c r="S28" s="85">
        <f t="shared" si="8"/>
        <v>0</v>
      </c>
      <c r="T28" s="85">
        <f t="shared" si="20"/>
        <v>0</v>
      </c>
      <c r="U28" s="85">
        <f t="shared" si="21"/>
        <v>5</v>
      </c>
      <c r="V28" s="86"/>
      <c r="W28" s="93"/>
    </row>
    <row r="29" spans="1:23" s="59" customFormat="1" ht="75" customHeight="1" x14ac:dyDescent="0.2">
      <c r="A29" s="80" t="s">
        <v>112</v>
      </c>
      <c r="B29" s="81" t="s">
        <v>106</v>
      </c>
      <c r="C29" s="81" t="s">
        <v>64</v>
      </c>
      <c r="D29" s="82" t="s">
        <v>113</v>
      </c>
      <c r="E29" s="88"/>
      <c r="F29" s="84" t="s">
        <v>62</v>
      </c>
      <c r="G29" s="84" t="s">
        <v>62</v>
      </c>
      <c r="H29" s="84" t="s">
        <v>62</v>
      </c>
      <c r="I29" s="85">
        <f t="shared" si="10"/>
        <v>0</v>
      </c>
      <c r="J29" s="85">
        <f t="shared" si="11"/>
        <v>0</v>
      </c>
      <c r="K29" s="85">
        <f t="shared" si="12"/>
        <v>0</v>
      </c>
      <c r="L29" s="85">
        <f t="shared" si="13"/>
        <v>0</v>
      </c>
      <c r="M29" s="85">
        <f t="shared" si="14"/>
        <v>0</v>
      </c>
      <c r="N29" s="85">
        <f t="shared" si="15"/>
        <v>0</v>
      </c>
      <c r="O29" s="85">
        <f t="shared" si="16"/>
        <v>0</v>
      </c>
      <c r="P29" s="85">
        <f t="shared" si="17"/>
        <v>0</v>
      </c>
      <c r="Q29" s="85">
        <f t="shared" si="18"/>
        <v>0</v>
      </c>
      <c r="R29" s="85">
        <f t="shared" si="19"/>
        <v>0</v>
      </c>
      <c r="S29" s="85">
        <f t="shared" si="8"/>
        <v>0</v>
      </c>
      <c r="T29" s="85">
        <f t="shared" si="20"/>
        <v>0</v>
      </c>
      <c r="U29" s="85">
        <f t="shared" si="21"/>
        <v>5</v>
      </c>
      <c r="V29" s="86"/>
      <c r="W29" s="87"/>
    </row>
    <row r="30" spans="1:23" ht="75" customHeight="1" x14ac:dyDescent="0.2">
      <c r="A30" s="80" t="s">
        <v>114</v>
      </c>
      <c r="B30" s="81" t="s">
        <v>106</v>
      </c>
      <c r="C30" s="81" t="s">
        <v>64</v>
      </c>
      <c r="D30" s="91" t="s">
        <v>115</v>
      </c>
      <c r="E30" s="88"/>
      <c r="F30" s="84" t="s">
        <v>62</v>
      </c>
      <c r="G30" s="84" t="s">
        <v>62</v>
      </c>
      <c r="H30" s="84" t="s">
        <v>62</v>
      </c>
      <c r="I30" s="85">
        <f t="shared" si="10"/>
        <v>0</v>
      </c>
      <c r="J30" s="85">
        <f t="shared" si="11"/>
        <v>0</v>
      </c>
      <c r="K30" s="85">
        <f t="shared" si="12"/>
        <v>0</v>
      </c>
      <c r="L30" s="85">
        <f t="shared" si="13"/>
        <v>0</v>
      </c>
      <c r="M30" s="85">
        <f t="shared" si="14"/>
        <v>0</v>
      </c>
      <c r="N30" s="85">
        <f t="shared" si="15"/>
        <v>0</v>
      </c>
      <c r="O30" s="85">
        <f t="shared" si="16"/>
        <v>0</v>
      </c>
      <c r="P30" s="85">
        <f t="shared" si="17"/>
        <v>0</v>
      </c>
      <c r="Q30" s="85">
        <f t="shared" si="18"/>
        <v>0</v>
      </c>
      <c r="R30" s="85">
        <f t="shared" si="19"/>
        <v>0</v>
      </c>
      <c r="S30" s="85">
        <f t="shared" si="8"/>
        <v>0</v>
      </c>
      <c r="T30" s="85">
        <f t="shared" si="20"/>
        <v>0</v>
      </c>
      <c r="U30" s="85">
        <f t="shared" si="21"/>
        <v>5</v>
      </c>
      <c r="V30" s="49"/>
      <c r="W30" s="87"/>
    </row>
    <row r="31" spans="1:23" ht="75" customHeight="1" x14ac:dyDescent="0.2">
      <c r="A31" s="80" t="s">
        <v>116</v>
      </c>
      <c r="B31" s="81" t="s">
        <v>106</v>
      </c>
      <c r="C31" s="81" t="s">
        <v>64</v>
      </c>
      <c r="D31" s="91" t="s">
        <v>117</v>
      </c>
      <c r="E31" s="88"/>
      <c r="F31" s="84" t="s">
        <v>62</v>
      </c>
      <c r="G31" s="84" t="s">
        <v>62</v>
      </c>
      <c r="H31" s="84" t="s">
        <v>62</v>
      </c>
      <c r="I31" s="85">
        <f t="shared" si="10"/>
        <v>0</v>
      </c>
      <c r="J31" s="85">
        <f t="shared" si="11"/>
        <v>0</v>
      </c>
      <c r="K31" s="85">
        <f t="shared" si="12"/>
        <v>0</v>
      </c>
      <c r="L31" s="85">
        <f t="shared" si="13"/>
        <v>0</v>
      </c>
      <c r="M31" s="85">
        <f t="shared" si="14"/>
        <v>0</v>
      </c>
      <c r="N31" s="85">
        <f t="shared" si="15"/>
        <v>0</v>
      </c>
      <c r="O31" s="85">
        <f t="shared" si="16"/>
        <v>0</v>
      </c>
      <c r="P31" s="85">
        <f t="shared" si="17"/>
        <v>0</v>
      </c>
      <c r="Q31" s="85">
        <f t="shared" si="18"/>
        <v>0</v>
      </c>
      <c r="R31" s="85">
        <f t="shared" si="19"/>
        <v>0</v>
      </c>
      <c r="S31" s="85">
        <f t="shared" si="8"/>
        <v>0</v>
      </c>
      <c r="T31" s="85">
        <f t="shared" si="20"/>
        <v>0</v>
      </c>
      <c r="U31" s="85">
        <f t="shared" si="21"/>
        <v>5</v>
      </c>
      <c r="V31" s="49"/>
      <c r="W31" s="87"/>
    </row>
    <row r="32" spans="1:23" ht="75" customHeight="1" x14ac:dyDescent="0.2">
      <c r="A32" s="80" t="s">
        <v>118</v>
      </c>
      <c r="B32" s="81" t="s">
        <v>106</v>
      </c>
      <c r="C32" s="81" t="s">
        <v>60</v>
      </c>
      <c r="D32" s="91" t="s">
        <v>119</v>
      </c>
      <c r="E32" s="88"/>
      <c r="F32" s="84" t="s">
        <v>62</v>
      </c>
      <c r="G32" s="84" t="s">
        <v>62</v>
      </c>
      <c r="H32" s="84" t="s">
        <v>62</v>
      </c>
      <c r="I32" s="85">
        <f t="shared" si="10"/>
        <v>0</v>
      </c>
      <c r="J32" s="85">
        <f t="shared" si="11"/>
        <v>0</v>
      </c>
      <c r="K32" s="85">
        <f t="shared" si="12"/>
        <v>0</v>
      </c>
      <c r="L32" s="85">
        <f t="shared" si="13"/>
        <v>0</v>
      </c>
      <c r="M32" s="85">
        <f t="shared" si="14"/>
        <v>0</v>
      </c>
      <c r="N32" s="85">
        <f t="shared" si="15"/>
        <v>0</v>
      </c>
      <c r="O32" s="85">
        <f t="shared" si="16"/>
        <v>0</v>
      </c>
      <c r="P32" s="85">
        <f t="shared" si="17"/>
        <v>0</v>
      </c>
      <c r="Q32" s="85">
        <f t="shared" si="18"/>
        <v>0</v>
      </c>
      <c r="R32" s="85">
        <f t="shared" si="19"/>
        <v>0</v>
      </c>
      <c r="S32" s="85">
        <f t="shared" si="8"/>
        <v>0</v>
      </c>
      <c r="T32" s="85">
        <f t="shared" si="20"/>
        <v>0</v>
      </c>
      <c r="U32" s="85">
        <f t="shared" si="21"/>
        <v>3</v>
      </c>
      <c r="V32" s="49"/>
      <c r="W32" s="87"/>
    </row>
    <row r="33" spans="1:23" ht="75" customHeight="1" x14ac:dyDescent="0.2">
      <c r="A33" s="80" t="s">
        <v>120</v>
      </c>
      <c r="B33" s="81" t="s">
        <v>106</v>
      </c>
      <c r="C33" s="81" t="s">
        <v>64</v>
      </c>
      <c r="D33" s="94" t="s">
        <v>121</v>
      </c>
      <c r="E33" s="88"/>
      <c r="F33" s="84" t="s">
        <v>62</v>
      </c>
      <c r="G33" s="84" t="s">
        <v>62</v>
      </c>
      <c r="H33" s="84" t="s">
        <v>62</v>
      </c>
      <c r="I33" s="85">
        <f t="shared" si="10"/>
        <v>0</v>
      </c>
      <c r="J33" s="85">
        <f t="shared" si="11"/>
        <v>0</v>
      </c>
      <c r="K33" s="85">
        <f t="shared" si="12"/>
        <v>0</v>
      </c>
      <c r="L33" s="85">
        <f t="shared" si="13"/>
        <v>0</v>
      </c>
      <c r="M33" s="85">
        <f t="shared" si="14"/>
        <v>0</v>
      </c>
      <c r="N33" s="85">
        <f t="shared" si="15"/>
        <v>0</v>
      </c>
      <c r="O33" s="85">
        <f t="shared" si="16"/>
        <v>0</v>
      </c>
      <c r="P33" s="85">
        <f t="shared" si="17"/>
        <v>0</v>
      </c>
      <c r="Q33" s="85">
        <f t="shared" si="18"/>
        <v>0</v>
      </c>
      <c r="R33" s="85">
        <f t="shared" si="19"/>
        <v>0</v>
      </c>
      <c r="S33" s="85">
        <f t="shared" si="8"/>
        <v>0</v>
      </c>
      <c r="T33" s="85">
        <f t="shared" si="20"/>
        <v>0</v>
      </c>
      <c r="U33" s="85">
        <f t="shared" si="21"/>
        <v>5</v>
      </c>
      <c r="V33" s="49"/>
      <c r="W33" s="87"/>
    </row>
    <row r="34" spans="1:23" s="59" customFormat="1" ht="75" customHeight="1" x14ac:dyDescent="0.2">
      <c r="A34" s="80" t="s">
        <v>122</v>
      </c>
      <c r="B34" s="81" t="s">
        <v>106</v>
      </c>
      <c r="C34" s="81" t="s">
        <v>64</v>
      </c>
      <c r="D34" s="91" t="s">
        <v>123</v>
      </c>
      <c r="E34" s="88"/>
      <c r="F34" s="84" t="s">
        <v>62</v>
      </c>
      <c r="G34" s="84" t="s">
        <v>62</v>
      </c>
      <c r="H34" s="84" t="s">
        <v>62</v>
      </c>
      <c r="I34" s="85">
        <f t="shared" si="10"/>
        <v>0</v>
      </c>
      <c r="J34" s="85">
        <f t="shared" si="11"/>
        <v>0</v>
      </c>
      <c r="K34" s="85">
        <f t="shared" si="12"/>
        <v>0</v>
      </c>
      <c r="L34" s="85">
        <f t="shared" si="13"/>
        <v>0</v>
      </c>
      <c r="M34" s="85">
        <f t="shared" si="14"/>
        <v>0</v>
      </c>
      <c r="N34" s="85">
        <f t="shared" si="15"/>
        <v>0</v>
      </c>
      <c r="O34" s="85">
        <f t="shared" si="16"/>
        <v>0</v>
      </c>
      <c r="P34" s="85">
        <f t="shared" si="17"/>
        <v>0</v>
      </c>
      <c r="Q34" s="85">
        <f t="shared" si="18"/>
        <v>0</v>
      </c>
      <c r="R34" s="85">
        <f t="shared" si="19"/>
        <v>0</v>
      </c>
      <c r="S34" s="85">
        <f t="shared" si="8"/>
        <v>0</v>
      </c>
      <c r="T34" s="85">
        <f t="shared" si="20"/>
        <v>0</v>
      </c>
      <c r="U34" s="85">
        <f t="shared" si="21"/>
        <v>5</v>
      </c>
      <c r="V34" s="86"/>
      <c r="W34" s="87"/>
    </row>
    <row r="35" spans="1:23" s="59" customFormat="1" ht="75" customHeight="1" x14ac:dyDescent="0.2">
      <c r="A35" s="80" t="s">
        <v>124</v>
      </c>
      <c r="B35" s="81" t="s">
        <v>106</v>
      </c>
      <c r="C35" s="81" t="s">
        <v>64</v>
      </c>
      <c r="D35" s="91" t="s">
        <v>125</v>
      </c>
      <c r="E35" s="88"/>
      <c r="F35" s="84" t="s">
        <v>62</v>
      </c>
      <c r="G35" s="84" t="s">
        <v>62</v>
      </c>
      <c r="H35" s="84" t="s">
        <v>62</v>
      </c>
      <c r="I35" s="85">
        <f t="shared" si="10"/>
        <v>0</v>
      </c>
      <c r="J35" s="85">
        <f t="shared" si="11"/>
        <v>0</v>
      </c>
      <c r="K35" s="85">
        <f t="shared" si="12"/>
        <v>0</v>
      </c>
      <c r="L35" s="85">
        <f t="shared" si="13"/>
        <v>0</v>
      </c>
      <c r="M35" s="85">
        <f t="shared" si="14"/>
        <v>0</v>
      </c>
      <c r="N35" s="85">
        <f t="shared" si="15"/>
        <v>0</v>
      </c>
      <c r="O35" s="85">
        <f t="shared" si="16"/>
        <v>0</v>
      </c>
      <c r="P35" s="85">
        <f t="shared" si="17"/>
        <v>0</v>
      </c>
      <c r="Q35" s="85">
        <f t="shared" si="18"/>
        <v>0</v>
      </c>
      <c r="R35" s="85">
        <f t="shared" si="19"/>
        <v>0</v>
      </c>
      <c r="S35" s="85">
        <f t="shared" si="8"/>
        <v>0</v>
      </c>
      <c r="T35" s="85">
        <f t="shared" si="20"/>
        <v>0</v>
      </c>
      <c r="U35" s="85">
        <f t="shared" si="21"/>
        <v>5</v>
      </c>
      <c r="V35" s="86"/>
      <c r="W35" s="87"/>
    </row>
    <row r="36" spans="1:23" s="59" customFormat="1" ht="75" customHeight="1" x14ac:dyDescent="0.2">
      <c r="A36" s="80" t="s">
        <v>126</v>
      </c>
      <c r="B36" s="81" t="s">
        <v>106</v>
      </c>
      <c r="C36" s="81" t="s">
        <v>64</v>
      </c>
      <c r="D36" s="91" t="s">
        <v>127</v>
      </c>
      <c r="E36" s="88"/>
      <c r="F36" s="84" t="s">
        <v>62</v>
      </c>
      <c r="G36" s="84" t="s">
        <v>62</v>
      </c>
      <c r="H36" s="84" t="s">
        <v>62</v>
      </c>
      <c r="I36" s="85">
        <f t="shared" si="10"/>
        <v>0</v>
      </c>
      <c r="J36" s="85">
        <f t="shared" si="11"/>
        <v>0</v>
      </c>
      <c r="K36" s="85">
        <f t="shared" si="12"/>
        <v>0</v>
      </c>
      <c r="L36" s="85">
        <f t="shared" si="13"/>
        <v>0</v>
      </c>
      <c r="M36" s="85">
        <f t="shared" si="14"/>
        <v>0</v>
      </c>
      <c r="N36" s="85">
        <f t="shared" si="15"/>
        <v>0</v>
      </c>
      <c r="O36" s="85">
        <f t="shared" si="16"/>
        <v>0</v>
      </c>
      <c r="P36" s="85">
        <f t="shared" si="17"/>
        <v>0</v>
      </c>
      <c r="Q36" s="85">
        <f t="shared" si="18"/>
        <v>0</v>
      </c>
      <c r="R36" s="85">
        <f t="shared" si="19"/>
        <v>0</v>
      </c>
      <c r="S36" s="85">
        <f t="shared" si="8"/>
        <v>0</v>
      </c>
      <c r="T36" s="85">
        <f t="shared" si="20"/>
        <v>0</v>
      </c>
      <c r="U36" s="85">
        <f t="shared" si="21"/>
        <v>5</v>
      </c>
      <c r="V36" s="86"/>
      <c r="W36" s="87"/>
    </row>
    <row r="37" spans="1:23" s="59" customFormat="1" ht="75" customHeight="1" x14ac:dyDescent="0.2">
      <c r="A37" s="80" t="s">
        <v>128</v>
      </c>
      <c r="B37" s="81" t="s">
        <v>106</v>
      </c>
      <c r="C37" s="81" t="s">
        <v>64</v>
      </c>
      <c r="D37" s="91" t="s">
        <v>129</v>
      </c>
      <c r="E37" s="88"/>
      <c r="F37" s="84" t="s">
        <v>62</v>
      </c>
      <c r="G37" s="84" t="s">
        <v>62</v>
      </c>
      <c r="H37" s="84" t="s">
        <v>62</v>
      </c>
      <c r="I37" s="85">
        <f t="shared" si="10"/>
        <v>0</v>
      </c>
      <c r="J37" s="85">
        <f t="shared" si="11"/>
        <v>0</v>
      </c>
      <c r="K37" s="85">
        <f t="shared" si="12"/>
        <v>0</v>
      </c>
      <c r="L37" s="85">
        <f t="shared" si="13"/>
        <v>0</v>
      </c>
      <c r="M37" s="85">
        <f t="shared" si="14"/>
        <v>0</v>
      </c>
      <c r="N37" s="85">
        <f t="shared" si="15"/>
        <v>0</v>
      </c>
      <c r="O37" s="85">
        <f t="shared" si="16"/>
        <v>0</v>
      </c>
      <c r="P37" s="85">
        <f t="shared" si="17"/>
        <v>0</v>
      </c>
      <c r="Q37" s="85">
        <f t="shared" si="18"/>
        <v>0</v>
      </c>
      <c r="R37" s="85">
        <f t="shared" si="19"/>
        <v>0</v>
      </c>
      <c r="S37" s="85">
        <f t="shared" si="8"/>
        <v>0</v>
      </c>
      <c r="T37" s="85">
        <f t="shared" si="20"/>
        <v>0</v>
      </c>
      <c r="U37" s="85">
        <f t="shared" si="21"/>
        <v>5</v>
      </c>
      <c r="V37" s="86"/>
      <c r="W37" s="87"/>
    </row>
    <row r="38" spans="1:23" s="59" customFormat="1" ht="75" customHeight="1" x14ac:dyDescent="0.25">
      <c r="A38" s="80" t="s">
        <v>130</v>
      </c>
      <c r="B38" s="81" t="s">
        <v>131</v>
      </c>
      <c r="C38" s="81" t="s">
        <v>64</v>
      </c>
      <c r="D38" s="92" t="s">
        <v>132</v>
      </c>
      <c r="E38" s="111"/>
      <c r="F38" s="84" t="s">
        <v>62</v>
      </c>
      <c r="G38" s="84" t="s">
        <v>62</v>
      </c>
      <c r="H38" s="84" t="s">
        <v>62</v>
      </c>
      <c r="I38" s="85">
        <f t="shared" si="10"/>
        <v>0</v>
      </c>
      <c r="J38" s="85">
        <f t="shared" si="11"/>
        <v>0</v>
      </c>
      <c r="K38" s="85">
        <f t="shared" si="12"/>
        <v>0</v>
      </c>
      <c r="L38" s="85">
        <f t="shared" si="13"/>
        <v>0</v>
      </c>
      <c r="M38" s="85">
        <f t="shared" si="14"/>
        <v>0</v>
      </c>
      <c r="N38" s="85">
        <f t="shared" si="15"/>
        <v>0</v>
      </c>
      <c r="O38" s="85">
        <f t="shared" si="16"/>
        <v>0</v>
      </c>
      <c r="P38" s="85">
        <f t="shared" si="17"/>
        <v>0</v>
      </c>
      <c r="Q38" s="85">
        <f t="shared" si="18"/>
        <v>0</v>
      </c>
      <c r="R38" s="85">
        <f t="shared" si="19"/>
        <v>0</v>
      </c>
      <c r="S38" s="85">
        <f t="shared" si="8"/>
        <v>0</v>
      </c>
      <c r="T38" s="85">
        <f t="shared" si="20"/>
        <v>0</v>
      </c>
      <c r="U38" s="85">
        <f t="shared" si="21"/>
        <v>5</v>
      </c>
      <c r="V38" s="90"/>
      <c r="W38" s="93"/>
    </row>
    <row r="39" spans="1:23" s="59" customFormat="1" ht="75" customHeight="1" x14ac:dyDescent="0.2">
      <c r="A39" s="80" t="s">
        <v>133</v>
      </c>
      <c r="B39" s="81" t="s">
        <v>131</v>
      </c>
      <c r="C39" s="81" t="s">
        <v>64</v>
      </c>
      <c r="D39" s="92" t="s">
        <v>134</v>
      </c>
      <c r="E39" s="50"/>
      <c r="F39" s="84" t="s">
        <v>62</v>
      </c>
      <c r="G39" s="84" t="s">
        <v>62</v>
      </c>
      <c r="H39" s="84" t="s">
        <v>62</v>
      </c>
      <c r="I39" s="85">
        <f t="shared" si="10"/>
        <v>0</v>
      </c>
      <c r="J39" s="85">
        <f t="shared" si="11"/>
        <v>0</v>
      </c>
      <c r="K39" s="85">
        <f t="shared" si="12"/>
        <v>0</v>
      </c>
      <c r="L39" s="85">
        <f t="shared" si="13"/>
        <v>0</v>
      </c>
      <c r="M39" s="85">
        <f t="shared" si="14"/>
        <v>0</v>
      </c>
      <c r="N39" s="85">
        <f t="shared" si="15"/>
        <v>0</v>
      </c>
      <c r="O39" s="85">
        <f t="shared" si="16"/>
        <v>0</v>
      </c>
      <c r="P39" s="85">
        <f t="shared" si="17"/>
        <v>0</v>
      </c>
      <c r="Q39" s="85">
        <f t="shared" si="18"/>
        <v>0</v>
      </c>
      <c r="R39" s="85">
        <f t="shared" si="19"/>
        <v>0</v>
      </c>
      <c r="S39" s="85">
        <f t="shared" si="8"/>
        <v>0</v>
      </c>
      <c r="T39" s="85">
        <f t="shared" si="20"/>
        <v>0</v>
      </c>
      <c r="U39" s="85">
        <f t="shared" si="21"/>
        <v>5</v>
      </c>
      <c r="V39" s="95"/>
      <c r="W39" s="87"/>
    </row>
    <row r="40" spans="1:23" s="59" customFormat="1" ht="75" customHeight="1" x14ac:dyDescent="0.2">
      <c r="A40" s="80" t="s">
        <v>135</v>
      </c>
      <c r="B40" s="81" t="s">
        <v>131</v>
      </c>
      <c r="C40" s="81" t="s">
        <v>64</v>
      </c>
      <c r="D40" s="82" t="s">
        <v>136</v>
      </c>
      <c r="E40" s="88"/>
      <c r="F40" s="84" t="s">
        <v>62</v>
      </c>
      <c r="G40" s="84" t="s">
        <v>62</v>
      </c>
      <c r="H40" s="84" t="s">
        <v>62</v>
      </c>
      <c r="I40" s="85">
        <f t="shared" si="10"/>
        <v>0</v>
      </c>
      <c r="J40" s="85">
        <f t="shared" si="11"/>
        <v>0</v>
      </c>
      <c r="K40" s="85">
        <f t="shared" si="12"/>
        <v>0</v>
      </c>
      <c r="L40" s="85">
        <f t="shared" si="13"/>
        <v>0</v>
      </c>
      <c r="M40" s="85">
        <f t="shared" si="14"/>
        <v>0</v>
      </c>
      <c r="N40" s="85">
        <f t="shared" si="15"/>
        <v>0</v>
      </c>
      <c r="O40" s="85">
        <f t="shared" si="16"/>
        <v>0</v>
      </c>
      <c r="P40" s="85">
        <f t="shared" si="17"/>
        <v>0</v>
      </c>
      <c r="Q40" s="85">
        <f t="shared" si="18"/>
        <v>0</v>
      </c>
      <c r="R40" s="85">
        <f t="shared" si="19"/>
        <v>0</v>
      </c>
      <c r="S40" s="85">
        <f t="shared" si="8"/>
        <v>0</v>
      </c>
      <c r="T40" s="85">
        <f t="shared" si="20"/>
        <v>0</v>
      </c>
      <c r="U40" s="85">
        <f t="shared" si="21"/>
        <v>5</v>
      </c>
      <c r="V40" s="86"/>
      <c r="W40" s="87"/>
    </row>
    <row r="41" spans="1:23" s="59" customFormat="1" ht="75" customHeight="1" x14ac:dyDescent="0.2">
      <c r="A41" s="80" t="s">
        <v>137</v>
      </c>
      <c r="B41" s="81" t="s">
        <v>138</v>
      </c>
      <c r="C41" s="81" t="s">
        <v>64</v>
      </c>
      <c r="D41" s="91" t="s">
        <v>139</v>
      </c>
      <c r="E41" s="83"/>
      <c r="F41" s="84" t="s">
        <v>62</v>
      </c>
      <c r="G41" s="84" t="s">
        <v>62</v>
      </c>
      <c r="H41" s="84" t="s">
        <v>62</v>
      </c>
      <c r="I41" s="85">
        <f t="shared" si="10"/>
        <v>0</v>
      </c>
      <c r="J41" s="85">
        <f t="shared" si="11"/>
        <v>0</v>
      </c>
      <c r="K41" s="85">
        <f t="shared" si="12"/>
        <v>0</v>
      </c>
      <c r="L41" s="85">
        <f t="shared" si="13"/>
        <v>0</v>
      </c>
      <c r="M41" s="85">
        <f t="shared" si="14"/>
        <v>0</v>
      </c>
      <c r="N41" s="85">
        <f t="shared" si="15"/>
        <v>0</v>
      </c>
      <c r="O41" s="85">
        <f t="shared" si="16"/>
        <v>0</v>
      </c>
      <c r="P41" s="85">
        <f t="shared" si="17"/>
        <v>0</v>
      </c>
      <c r="Q41" s="85">
        <f t="shared" si="18"/>
        <v>0</v>
      </c>
      <c r="R41" s="85">
        <f t="shared" si="19"/>
        <v>0</v>
      </c>
      <c r="S41" s="85">
        <f t="shared" si="8"/>
        <v>0</v>
      </c>
      <c r="T41" s="85">
        <f t="shared" si="20"/>
        <v>0</v>
      </c>
      <c r="U41" s="85">
        <f t="shared" si="21"/>
        <v>5</v>
      </c>
      <c r="V41" s="90"/>
      <c r="W41" s="87"/>
    </row>
    <row r="42" spans="1:23" s="59" customFormat="1" ht="75" customHeight="1" x14ac:dyDescent="0.2">
      <c r="A42" s="80" t="s">
        <v>140</v>
      </c>
      <c r="B42" s="81" t="s">
        <v>138</v>
      </c>
      <c r="C42" s="81" t="s">
        <v>60</v>
      </c>
      <c r="D42" s="91" t="s">
        <v>141</v>
      </c>
      <c r="E42" s="83"/>
      <c r="F42" s="84" t="s">
        <v>62</v>
      </c>
      <c r="G42" s="84" t="s">
        <v>62</v>
      </c>
      <c r="H42" s="84" t="s">
        <v>62</v>
      </c>
      <c r="I42" s="85">
        <f t="shared" si="10"/>
        <v>0</v>
      </c>
      <c r="J42" s="85">
        <f t="shared" si="11"/>
        <v>0</v>
      </c>
      <c r="K42" s="85">
        <f t="shared" si="12"/>
        <v>0</v>
      </c>
      <c r="L42" s="85">
        <f t="shared" si="13"/>
        <v>0</v>
      </c>
      <c r="M42" s="85">
        <f t="shared" si="14"/>
        <v>0</v>
      </c>
      <c r="N42" s="85">
        <f t="shared" si="15"/>
        <v>0</v>
      </c>
      <c r="O42" s="85">
        <f t="shared" si="16"/>
        <v>0</v>
      </c>
      <c r="P42" s="85">
        <f t="shared" si="17"/>
        <v>0</v>
      </c>
      <c r="Q42" s="85">
        <f t="shared" si="18"/>
        <v>0</v>
      </c>
      <c r="R42" s="85">
        <f t="shared" si="19"/>
        <v>0</v>
      </c>
      <c r="S42" s="85">
        <f t="shared" si="8"/>
        <v>0</v>
      </c>
      <c r="T42" s="85">
        <f t="shared" si="20"/>
        <v>0</v>
      </c>
      <c r="U42" s="85">
        <f t="shared" si="21"/>
        <v>3</v>
      </c>
      <c r="V42" s="90"/>
      <c r="W42" s="87"/>
    </row>
    <row r="43" spans="1:23" s="59" customFormat="1" ht="75" customHeight="1" x14ac:dyDescent="0.2">
      <c r="A43" s="80" t="s">
        <v>142</v>
      </c>
      <c r="B43" s="81" t="s">
        <v>138</v>
      </c>
      <c r="C43" s="81" t="s">
        <v>64</v>
      </c>
      <c r="D43" s="91" t="s">
        <v>143</v>
      </c>
      <c r="E43" s="83"/>
      <c r="F43" s="84" t="s">
        <v>62</v>
      </c>
      <c r="G43" s="84" t="s">
        <v>62</v>
      </c>
      <c r="H43" s="84" t="s">
        <v>62</v>
      </c>
      <c r="I43" s="85">
        <f t="shared" si="10"/>
        <v>0</v>
      </c>
      <c r="J43" s="85">
        <f t="shared" si="11"/>
        <v>0</v>
      </c>
      <c r="K43" s="85">
        <f t="shared" si="12"/>
        <v>0</v>
      </c>
      <c r="L43" s="85">
        <f t="shared" si="13"/>
        <v>0</v>
      </c>
      <c r="M43" s="85">
        <f t="shared" si="14"/>
        <v>0</v>
      </c>
      <c r="N43" s="85">
        <f t="shared" si="15"/>
        <v>0</v>
      </c>
      <c r="O43" s="85">
        <f t="shared" si="16"/>
        <v>0</v>
      </c>
      <c r="P43" s="85">
        <f t="shared" si="17"/>
        <v>0</v>
      </c>
      <c r="Q43" s="85">
        <f t="shared" si="18"/>
        <v>0</v>
      </c>
      <c r="R43" s="85">
        <f t="shared" si="19"/>
        <v>0</v>
      </c>
      <c r="S43" s="85">
        <f t="shared" si="8"/>
        <v>0</v>
      </c>
      <c r="T43" s="85">
        <f t="shared" si="20"/>
        <v>0</v>
      </c>
      <c r="U43" s="85">
        <f t="shared" si="21"/>
        <v>5</v>
      </c>
      <c r="V43" s="90"/>
      <c r="W43" s="87"/>
    </row>
    <row r="44" spans="1:23" s="59" customFormat="1" ht="75" customHeight="1" x14ac:dyDescent="0.2">
      <c r="A44" s="80" t="s">
        <v>144</v>
      </c>
      <c r="B44" s="81" t="s">
        <v>138</v>
      </c>
      <c r="C44" s="81" t="s">
        <v>60</v>
      </c>
      <c r="D44" s="91" t="s">
        <v>145</v>
      </c>
      <c r="E44" s="83"/>
      <c r="F44" s="84" t="s">
        <v>62</v>
      </c>
      <c r="G44" s="84" t="s">
        <v>62</v>
      </c>
      <c r="H44" s="84" t="s">
        <v>62</v>
      </c>
      <c r="I44" s="85">
        <f t="shared" si="10"/>
        <v>0</v>
      </c>
      <c r="J44" s="85">
        <f t="shared" si="11"/>
        <v>0</v>
      </c>
      <c r="K44" s="85">
        <f t="shared" si="12"/>
        <v>0</v>
      </c>
      <c r="L44" s="85">
        <f t="shared" si="13"/>
        <v>0</v>
      </c>
      <c r="M44" s="85">
        <f t="shared" si="14"/>
        <v>0</v>
      </c>
      <c r="N44" s="85">
        <f t="shared" si="15"/>
        <v>0</v>
      </c>
      <c r="O44" s="85">
        <f t="shared" si="16"/>
        <v>0</v>
      </c>
      <c r="P44" s="85">
        <f t="shared" si="17"/>
        <v>0</v>
      </c>
      <c r="Q44" s="85">
        <f t="shared" si="18"/>
        <v>0</v>
      </c>
      <c r="R44" s="85">
        <f t="shared" si="19"/>
        <v>0</v>
      </c>
      <c r="S44" s="85">
        <f t="shared" si="8"/>
        <v>0</v>
      </c>
      <c r="T44" s="85">
        <f t="shared" si="20"/>
        <v>0</v>
      </c>
      <c r="U44" s="85">
        <f t="shared" si="21"/>
        <v>3</v>
      </c>
      <c r="V44" s="90"/>
      <c r="W44" s="87"/>
    </row>
    <row r="45" spans="1:23" s="59" customFormat="1" ht="75" customHeight="1" x14ac:dyDescent="0.2">
      <c r="A45" s="80" t="s">
        <v>146</v>
      </c>
      <c r="B45" s="81" t="s">
        <v>138</v>
      </c>
      <c r="C45" s="81" t="s">
        <v>60</v>
      </c>
      <c r="D45" s="91" t="s">
        <v>147</v>
      </c>
      <c r="E45" s="83"/>
      <c r="F45" s="84" t="s">
        <v>62</v>
      </c>
      <c r="G45" s="84" t="s">
        <v>62</v>
      </c>
      <c r="H45" s="84" t="s">
        <v>62</v>
      </c>
      <c r="I45" s="85">
        <f t="shared" si="10"/>
        <v>0</v>
      </c>
      <c r="J45" s="85">
        <f t="shared" si="11"/>
        <v>0</v>
      </c>
      <c r="K45" s="85">
        <f t="shared" si="12"/>
        <v>0</v>
      </c>
      <c r="L45" s="85">
        <f t="shared" si="13"/>
        <v>0</v>
      </c>
      <c r="M45" s="85">
        <f t="shared" si="14"/>
        <v>0</v>
      </c>
      <c r="N45" s="85">
        <f t="shared" si="15"/>
        <v>0</v>
      </c>
      <c r="O45" s="85">
        <f t="shared" si="16"/>
        <v>0</v>
      </c>
      <c r="P45" s="85">
        <f t="shared" si="17"/>
        <v>0</v>
      </c>
      <c r="Q45" s="85">
        <f t="shared" si="18"/>
        <v>0</v>
      </c>
      <c r="R45" s="85">
        <f t="shared" si="19"/>
        <v>0</v>
      </c>
      <c r="S45" s="85">
        <f t="shared" si="8"/>
        <v>0</v>
      </c>
      <c r="T45" s="85">
        <f t="shared" si="20"/>
        <v>0</v>
      </c>
      <c r="U45" s="85">
        <f t="shared" si="21"/>
        <v>3</v>
      </c>
      <c r="V45" s="90"/>
      <c r="W45" s="87"/>
    </row>
    <row r="46" spans="1:23" s="59" customFormat="1" ht="75" customHeight="1" x14ac:dyDescent="0.2">
      <c r="A46" s="80" t="s">
        <v>148</v>
      </c>
      <c r="B46" s="81" t="s">
        <v>138</v>
      </c>
      <c r="C46" s="81" t="s">
        <v>64</v>
      </c>
      <c r="D46" s="82" t="s">
        <v>149</v>
      </c>
      <c r="E46" s="83"/>
      <c r="F46" s="84" t="s">
        <v>62</v>
      </c>
      <c r="G46" s="84" t="s">
        <v>62</v>
      </c>
      <c r="H46" s="84" t="s">
        <v>62</v>
      </c>
      <c r="I46" s="85">
        <f t="shared" si="10"/>
        <v>0</v>
      </c>
      <c r="J46" s="85">
        <f t="shared" si="11"/>
        <v>0</v>
      </c>
      <c r="K46" s="85">
        <f t="shared" si="12"/>
        <v>0</v>
      </c>
      <c r="L46" s="85">
        <f t="shared" si="13"/>
        <v>0</v>
      </c>
      <c r="M46" s="85">
        <f t="shared" si="14"/>
        <v>0</v>
      </c>
      <c r="N46" s="85">
        <f t="shared" si="15"/>
        <v>0</v>
      </c>
      <c r="O46" s="85">
        <f t="shared" si="16"/>
        <v>0</v>
      </c>
      <c r="P46" s="85">
        <f t="shared" si="17"/>
        <v>0</v>
      </c>
      <c r="Q46" s="85">
        <f t="shared" si="18"/>
        <v>0</v>
      </c>
      <c r="R46" s="85">
        <f t="shared" si="19"/>
        <v>0</v>
      </c>
      <c r="S46" s="85">
        <f t="shared" si="8"/>
        <v>0</v>
      </c>
      <c r="T46" s="85">
        <f t="shared" si="20"/>
        <v>0</v>
      </c>
      <c r="U46" s="85">
        <f t="shared" si="21"/>
        <v>5</v>
      </c>
      <c r="V46" s="90"/>
      <c r="W46" s="87"/>
    </row>
    <row r="47" spans="1:23" s="59" customFormat="1" ht="75" customHeight="1" x14ac:dyDescent="0.2">
      <c r="A47" s="80" t="s">
        <v>150</v>
      </c>
      <c r="B47" s="81" t="s">
        <v>138</v>
      </c>
      <c r="C47" s="81" t="s">
        <v>60</v>
      </c>
      <c r="D47" s="82" t="s">
        <v>151</v>
      </c>
      <c r="E47" s="83"/>
      <c r="F47" s="84" t="s">
        <v>62</v>
      </c>
      <c r="G47" s="84" t="s">
        <v>62</v>
      </c>
      <c r="H47" s="84" t="s">
        <v>62</v>
      </c>
      <c r="I47" s="85">
        <f t="shared" si="10"/>
        <v>0</v>
      </c>
      <c r="J47" s="85">
        <f t="shared" si="11"/>
        <v>0</v>
      </c>
      <c r="K47" s="85">
        <f t="shared" si="12"/>
        <v>0</v>
      </c>
      <c r="L47" s="85">
        <f t="shared" si="13"/>
        <v>0</v>
      </c>
      <c r="M47" s="85">
        <f t="shared" si="14"/>
        <v>0</v>
      </c>
      <c r="N47" s="85">
        <f t="shared" si="15"/>
        <v>0</v>
      </c>
      <c r="O47" s="85">
        <f t="shared" si="16"/>
        <v>0</v>
      </c>
      <c r="P47" s="85">
        <f t="shared" si="17"/>
        <v>0</v>
      </c>
      <c r="Q47" s="85">
        <f t="shared" si="18"/>
        <v>0</v>
      </c>
      <c r="R47" s="85">
        <f t="shared" si="19"/>
        <v>0</v>
      </c>
      <c r="S47" s="85">
        <f t="shared" si="8"/>
        <v>0</v>
      </c>
      <c r="T47" s="85">
        <f t="shared" si="20"/>
        <v>0</v>
      </c>
      <c r="U47" s="85">
        <f t="shared" si="21"/>
        <v>3</v>
      </c>
      <c r="V47" s="90"/>
      <c r="W47" s="87"/>
    </row>
    <row r="48" spans="1:23" s="59" customFormat="1" ht="75" customHeight="1" x14ac:dyDescent="0.2">
      <c r="A48" s="80" t="s">
        <v>152</v>
      </c>
      <c r="B48" s="81" t="s">
        <v>138</v>
      </c>
      <c r="C48" s="81" t="s">
        <v>60</v>
      </c>
      <c r="D48" s="91" t="s">
        <v>153</v>
      </c>
      <c r="E48" s="83"/>
      <c r="F48" s="84" t="s">
        <v>62</v>
      </c>
      <c r="G48" s="84" t="s">
        <v>62</v>
      </c>
      <c r="H48" s="84" t="s">
        <v>62</v>
      </c>
      <c r="I48" s="85">
        <f t="shared" si="10"/>
        <v>0</v>
      </c>
      <c r="J48" s="85">
        <f t="shared" si="11"/>
        <v>0</v>
      </c>
      <c r="K48" s="85">
        <f t="shared" si="12"/>
        <v>0</v>
      </c>
      <c r="L48" s="85">
        <f t="shared" si="13"/>
        <v>0</v>
      </c>
      <c r="M48" s="85">
        <f t="shared" si="14"/>
        <v>0</v>
      </c>
      <c r="N48" s="85">
        <f t="shared" si="15"/>
        <v>0</v>
      </c>
      <c r="O48" s="85">
        <f t="shared" si="16"/>
        <v>0</v>
      </c>
      <c r="P48" s="85">
        <f t="shared" si="17"/>
        <v>0</v>
      </c>
      <c r="Q48" s="85">
        <f t="shared" si="18"/>
        <v>0</v>
      </c>
      <c r="R48" s="85">
        <f t="shared" si="19"/>
        <v>0</v>
      </c>
      <c r="S48" s="85">
        <f t="shared" si="8"/>
        <v>0</v>
      </c>
      <c r="T48" s="85">
        <f t="shared" si="20"/>
        <v>0</v>
      </c>
      <c r="U48" s="85">
        <f t="shared" si="21"/>
        <v>3</v>
      </c>
      <c r="V48" s="90"/>
      <c r="W48" s="87"/>
    </row>
    <row r="49" spans="1:23" s="59" customFormat="1" ht="75" customHeight="1" x14ac:dyDescent="0.2">
      <c r="A49" s="80" t="s">
        <v>154</v>
      </c>
      <c r="B49" s="81" t="s">
        <v>138</v>
      </c>
      <c r="C49" s="81" t="s">
        <v>64</v>
      </c>
      <c r="D49" s="91" t="s">
        <v>155</v>
      </c>
      <c r="E49" s="83"/>
      <c r="F49" s="84" t="s">
        <v>62</v>
      </c>
      <c r="G49" s="84" t="s">
        <v>62</v>
      </c>
      <c r="H49" s="84" t="s">
        <v>62</v>
      </c>
      <c r="I49" s="85">
        <f t="shared" si="10"/>
        <v>0</v>
      </c>
      <c r="J49" s="85">
        <f t="shared" si="11"/>
        <v>0</v>
      </c>
      <c r="K49" s="85">
        <f t="shared" si="12"/>
        <v>0</v>
      </c>
      <c r="L49" s="85">
        <f t="shared" si="13"/>
        <v>0</v>
      </c>
      <c r="M49" s="85">
        <f t="shared" si="14"/>
        <v>0</v>
      </c>
      <c r="N49" s="85">
        <f t="shared" si="15"/>
        <v>0</v>
      </c>
      <c r="O49" s="85">
        <f t="shared" si="16"/>
        <v>0</v>
      </c>
      <c r="P49" s="85">
        <f t="shared" si="17"/>
        <v>0</v>
      </c>
      <c r="Q49" s="85">
        <f t="shared" si="18"/>
        <v>0</v>
      </c>
      <c r="R49" s="85">
        <f t="shared" si="19"/>
        <v>0</v>
      </c>
      <c r="S49" s="85">
        <f t="shared" si="8"/>
        <v>0</v>
      </c>
      <c r="T49" s="85">
        <f t="shared" si="20"/>
        <v>0</v>
      </c>
      <c r="U49" s="85">
        <f t="shared" si="21"/>
        <v>5</v>
      </c>
      <c r="V49" s="90"/>
      <c r="W49" s="87"/>
    </row>
    <row r="50" spans="1:23" s="59" customFormat="1" ht="75" customHeight="1" x14ac:dyDescent="0.2">
      <c r="A50" s="80" t="s">
        <v>156</v>
      </c>
      <c r="B50" s="81" t="s">
        <v>157</v>
      </c>
      <c r="C50" s="81" t="s">
        <v>64</v>
      </c>
      <c r="D50" s="92" t="s">
        <v>158</v>
      </c>
      <c r="E50" s="83"/>
      <c r="F50" s="84" t="s">
        <v>62</v>
      </c>
      <c r="G50" s="84" t="s">
        <v>62</v>
      </c>
      <c r="H50" s="84" t="s">
        <v>62</v>
      </c>
      <c r="I50" s="85">
        <f t="shared" si="10"/>
        <v>0</v>
      </c>
      <c r="J50" s="85">
        <f t="shared" si="11"/>
        <v>0</v>
      </c>
      <c r="K50" s="85">
        <f t="shared" si="12"/>
        <v>0</v>
      </c>
      <c r="L50" s="85">
        <f t="shared" si="13"/>
        <v>0</v>
      </c>
      <c r="M50" s="85">
        <f t="shared" si="14"/>
        <v>0</v>
      </c>
      <c r="N50" s="85">
        <f t="shared" si="15"/>
        <v>0</v>
      </c>
      <c r="O50" s="85">
        <f t="shared" si="16"/>
        <v>0</v>
      </c>
      <c r="P50" s="85">
        <f t="shared" si="17"/>
        <v>0</v>
      </c>
      <c r="Q50" s="85">
        <f t="shared" si="18"/>
        <v>0</v>
      </c>
      <c r="R50" s="85">
        <f t="shared" si="19"/>
        <v>0</v>
      </c>
      <c r="S50" s="85">
        <f t="shared" si="8"/>
        <v>0</v>
      </c>
      <c r="T50" s="85">
        <f t="shared" si="20"/>
        <v>0</v>
      </c>
      <c r="U50" s="85">
        <f t="shared" si="21"/>
        <v>5</v>
      </c>
      <c r="V50" s="86"/>
      <c r="W50" s="87"/>
    </row>
    <row r="51" spans="1:23" ht="18.75" x14ac:dyDescent="0.3">
      <c r="A51" s="112" t="s">
        <v>159</v>
      </c>
      <c r="B51" s="112"/>
      <c r="C51" s="113"/>
      <c r="D51" s="114"/>
      <c r="E51" s="115"/>
      <c r="F51" s="115"/>
      <c r="G51" s="116"/>
      <c r="H51" s="116"/>
      <c r="I51" s="96">
        <f t="shared" ref="I51:U51" si="22">SUM(I4:I50)</f>
        <v>0</v>
      </c>
      <c r="J51" s="96">
        <f t="shared" si="22"/>
        <v>0</v>
      </c>
      <c r="K51" s="96">
        <f t="shared" si="22"/>
        <v>0</v>
      </c>
      <c r="L51" s="96">
        <f t="shared" si="22"/>
        <v>0</v>
      </c>
      <c r="M51" s="96">
        <f t="shared" si="22"/>
        <v>0</v>
      </c>
      <c r="N51" s="96">
        <f t="shared" si="22"/>
        <v>0</v>
      </c>
      <c r="O51" s="96">
        <f t="shared" si="22"/>
        <v>0</v>
      </c>
      <c r="P51" s="96">
        <f t="shared" si="22"/>
        <v>0</v>
      </c>
      <c r="Q51" s="96">
        <f t="shared" si="22"/>
        <v>0</v>
      </c>
      <c r="R51" s="96">
        <f t="shared" si="22"/>
        <v>0</v>
      </c>
      <c r="S51" s="96">
        <f t="shared" si="22"/>
        <v>0</v>
      </c>
      <c r="T51" s="96">
        <f t="shared" si="22"/>
        <v>0</v>
      </c>
      <c r="U51" s="96">
        <f t="shared" si="22"/>
        <v>205</v>
      </c>
      <c r="V51" s="97"/>
    </row>
    <row r="52" spans="1:23" ht="15" x14ac:dyDescent="0.25"/>
    <row r="53" spans="1:23" ht="15" x14ac:dyDescent="0.25"/>
    <row r="54" spans="1:23" ht="15" x14ac:dyDescent="0.25"/>
    <row r="55" spans="1:23" ht="15" x14ac:dyDescent="0.25"/>
    <row r="56" spans="1:23" ht="15" x14ac:dyDescent="0.25"/>
    <row r="57" spans="1:23" ht="15" x14ac:dyDescent="0.25"/>
    <row r="58" spans="1:23" ht="15" x14ac:dyDescent="0.25"/>
    <row r="59" spans="1:23" ht="15" x14ac:dyDescent="0.25"/>
    <row r="60" spans="1:23" ht="15" x14ac:dyDescent="0.25"/>
    <row r="61" spans="1:23" ht="15" x14ac:dyDescent="0.25"/>
    <row r="62" spans="1:23" ht="15" x14ac:dyDescent="0.25"/>
    <row r="63" spans="1:23" ht="15" x14ac:dyDescent="0.25"/>
    <row r="64" spans="1:23" ht="15" x14ac:dyDescent="0.25"/>
    <row r="65" ht="15" x14ac:dyDescent="0.25"/>
    <row r="66" ht="15" x14ac:dyDescent="0.25"/>
  </sheetData>
  <sheetProtection algorithmName="SHA-512" hashValue="tAWKtRY8UdQ0XgDbfoqjNfoS60BY1JEv+OOlETU7eYG6Ax6oW2UVqkTOgj4BwSpVm2nZIuqfzL4b/pmsXaWkBw==" saltValue="fTmvtQLT1nSt5/J9QyF6DQ==" spinCount="100000" sheet="1" selectLockedCells="1"/>
  <mergeCells count="1">
    <mergeCell ref="F2:H2"/>
  </mergeCells>
  <phoneticPr fontId="34" type="noConversion"/>
  <conditionalFormatting sqref="C1:C7 C45:C50">
    <cfRule type="cellIs" dxfId="184" priority="97" operator="equal">
      <formula>"Minimal"</formula>
    </cfRule>
    <cfRule type="cellIs" dxfId="183" priority="98" stopIfTrue="1" operator="equal">
      <formula>"Extremely Advantageous"</formula>
    </cfRule>
    <cfRule type="cellIs" dxfId="182" priority="96" operator="equal">
      <formula>"Not Needed"</formula>
    </cfRule>
    <cfRule type="cellIs" dxfId="181" priority="95" operator="equal">
      <formula>"Advantageous"</formula>
    </cfRule>
    <cfRule type="cellIs" dxfId="180" priority="99" stopIfTrue="1" operator="equal">
      <formula>"Highly Advantageous"</formula>
    </cfRule>
  </conditionalFormatting>
  <conditionalFormatting sqref="C4:C7 F4:H50 C34:C50 G51:H64503">
    <cfRule type="cellIs" dxfId="179" priority="94" stopIfTrue="1" operator="equal">
      <formula>"Select from Drop Down List"</formula>
    </cfRule>
  </conditionalFormatting>
  <conditionalFormatting sqref="C4:C50">
    <cfRule type="cellIs" dxfId="178" priority="20" stopIfTrue="1" operator="equal">
      <formula>"High"</formula>
    </cfRule>
  </conditionalFormatting>
  <conditionalFormatting sqref="C8:C16 C21:C26">
    <cfRule type="cellIs" dxfId="177" priority="70" stopIfTrue="1" operator="equal">
      <formula>"Highly Advantageous"</formula>
    </cfRule>
  </conditionalFormatting>
  <conditionalFormatting sqref="C8:C16 F4:H50 C34:C50 C28:C29">
    <cfRule type="cellIs" dxfId="176" priority="250" stopIfTrue="1" operator="equal">
      <formula>"Exception"</formula>
    </cfRule>
  </conditionalFormatting>
  <conditionalFormatting sqref="C8:C16">
    <cfRule type="cellIs" dxfId="175" priority="51" operator="equal">
      <formula>"Advantageous"</formula>
    </cfRule>
    <cfRule type="cellIs" dxfId="174" priority="249" operator="equal">
      <formula>"Minimal"</formula>
    </cfRule>
    <cfRule type="cellIs" dxfId="173" priority="248" operator="equal">
      <formula>"Not Needed"</formula>
    </cfRule>
  </conditionalFormatting>
  <conditionalFormatting sqref="C16">
    <cfRule type="cellIs" dxfId="172" priority="149" operator="equal">
      <formula>"Minimal"</formula>
    </cfRule>
    <cfRule type="cellIs" dxfId="171" priority="151" stopIfTrue="1" operator="equal">
      <formula>"Highly Advantageous"</formula>
    </cfRule>
    <cfRule type="cellIs" dxfId="170" priority="150" stopIfTrue="1" operator="equal">
      <formula>"Extremely Advantageous"</formula>
    </cfRule>
    <cfRule type="cellIs" dxfId="169" priority="148" operator="equal">
      <formula>"Not Needed"</formula>
    </cfRule>
    <cfRule type="cellIs" dxfId="168" priority="147" operator="equal">
      <formula>"Advantageous"</formula>
    </cfRule>
    <cfRule type="cellIs" dxfId="167" priority="146" stopIfTrue="1" operator="equal">
      <formula>"Select from Drop Down List"</formula>
    </cfRule>
    <cfRule type="cellIs" dxfId="166" priority="142" stopIfTrue="1" operator="equal">
      <formula>"Extremely Advantageous"</formula>
    </cfRule>
    <cfRule type="cellIs" dxfId="165" priority="143" stopIfTrue="1" operator="equal">
      <formula>"Highly Advantageous"</formula>
    </cfRule>
    <cfRule type="cellIs" dxfId="164" priority="145" stopIfTrue="1" operator="equal">
      <formula>"Exception"</formula>
    </cfRule>
    <cfRule type="cellIs" dxfId="163" priority="136" stopIfTrue="1" operator="equal">
      <formula>"High"</formula>
    </cfRule>
    <cfRule type="cellIs" dxfId="162" priority="141" operator="equal">
      <formula>"Minimal"</formula>
    </cfRule>
    <cfRule type="cellIs" dxfId="161" priority="137" stopIfTrue="1" operator="equal">
      <formula>"Exception"</formula>
    </cfRule>
    <cfRule type="cellIs" dxfId="160" priority="138" stopIfTrue="1" operator="equal">
      <formula>"Select from Drop Down List"</formula>
    </cfRule>
    <cfRule type="cellIs" dxfId="159" priority="139" operator="equal">
      <formula>"Advantageous"</formula>
    </cfRule>
    <cfRule type="cellIs" dxfId="158" priority="140" operator="equal">
      <formula>"Not Needed"</formula>
    </cfRule>
    <cfRule type="cellIs" dxfId="157" priority="144" stopIfTrue="1" operator="equal">
      <formula>"High"</formula>
    </cfRule>
  </conditionalFormatting>
  <conditionalFormatting sqref="C17:C18">
    <cfRule type="cellIs" dxfId="156" priority="88" operator="equal">
      <formula>"Advantageous"</formula>
    </cfRule>
    <cfRule type="cellIs" dxfId="155" priority="90" operator="equal">
      <formula>"Minimal"</formula>
    </cfRule>
    <cfRule type="cellIs" dxfId="154" priority="92" stopIfTrue="1" operator="equal">
      <formula>"Highly Advantageous"</formula>
    </cfRule>
    <cfRule type="cellIs" dxfId="153" priority="91" stopIfTrue="1" operator="equal">
      <formula>"Extremely Advantageous"</formula>
    </cfRule>
    <cfRule type="cellIs" dxfId="152" priority="89" operator="equal">
      <formula>"Not Needed"</formula>
    </cfRule>
  </conditionalFormatting>
  <conditionalFormatting sqref="C17:C19 H19">
    <cfRule type="cellIs" dxfId="151" priority="83" stopIfTrue="1" operator="equal">
      <formula>"Select from Drop Down List"</formula>
    </cfRule>
  </conditionalFormatting>
  <conditionalFormatting sqref="C19">
    <cfRule type="cellIs" dxfId="150" priority="85" stopIfTrue="1" operator="equal">
      <formula>"Highly Advantageous"</formula>
    </cfRule>
    <cfRule type="cellIs" dxfId="149" priority="84" stopIfTrue="1" operator="equal">
      <formula>"Extremely Advantageous"</formula>
    </cfRule>
  </conditionalFormatting>
  <conditionalFormatting sqref="C19:C20">
    <cfRule type="cellIs" dxfId="148" priority="72" operator="equal">
      <formula>"Not Needed"</formula>
    </cfRule>
    <cfRule type="cellIs" dxfId="147" priority="71" operator="equal">
      <formula>"Advantageous"</formula>
    </cfRule>
    <cfRule type="cellIs" dxfId="146" priority="73" operator="equal">
      <formula>"Minimal"</formula>
    </cfRule>
  </conditionalFormatting>
  <conditionalFormatting sqref="C20">
    <cfRule type="cellIs" dxfId="145" priority="74" stopIfTrue="1" operator="equal">
      <formula>"Extremely Advantageous"</formula>
    </cfRule>
    <cfRule type="cellIs" dxfId="144" priority="75" stopIfTrue="1" operator="equal">
      <formula>"Highly Advantageous"</formula>
    </cfRule>
  </conditionalFormatting>
  <conditionalFormatting sqref="C20:C25 F45:H50">
    <cfRule type="cellIs" dxfId="143" priority="67" stopIfTrue="1" operator="equal">
      <formula>"Exception"</formula>
    </cfRule>
    <cfRule type="cellIs" dxfId="142" priority="68" stopIfTrue="1" operator="equal">
      <formula>"Select from Drop Down List"</formula>
    </cfRule>
  </conditionalFormatting>
  <conditionalFormatting sqref="C21:C26 C8:C16">
    <cfRule type="cellIs" dxfId="141" priority="69" stopIfTrue="1" operator="equal">
      <formula>"Extremely Advantageous"</formula>
    </cfRule>
  </conditionalFormatting>
  <conditionalFormatting sqref="C21:C26">
    <cfRule type="cellIs" dxfId="140" priority="64" operator="equal">
      <formula>"Advantageous"</formula>
    </cfRule>
    <cfRule type="cellIs" dxfId="139" priority="65" operator="equal">
      <formula>"Not Needed"</formula>
    </cfRule>
    <cfRule type="cellIs" dxfId="138" priority="66" operator="equal">
      <formula>"Minimal"</formula>
    </cfRule>
  </conditionalFormatting>
  <conditionalFormatting sqref="C26">
    <cfRule type="cellIs" dxfId="137" priority="215" operator="equal">
      <formula>"Advantageous"</formula>
    </cfRule>
    <cfRule type="cellIs" dxfId="136" priority="216" operator="equal">
      <formula>"Not Needed"</formula>
    </cfRule>
    <cfRule type="cellIs" dxfId="135" priority="217" operator="equal">
      <formula>"Minimal"</formula>
    </cfRule>
    <cfRule type="cellIs" dxfId="134" priority="218" stopIfTrue="1" operator="equal">
      <formula>"Extremely Advantageous"</formula>
    </cfRule>
    <cfRule type="cellIs" dxfId="133" priority="219" stopIfTrue="1" operator="equal">
      <formula>"Highly Advantageous"</formula>
    </cfRule>
  </conditionalFormatting>
  <conditionalFormatting sqref="C26:C27">
    <cfRule type="cellIs" dxfId="132" priority="60" stopIfTrue="1" operator="equal">
      <formula>"Exception"</formula>
    </cfRule>
    <cfRule type="cellIs" dxfId="131" priority="61" stopIfTrue="1" operator="equal">
      <formula>"Select from Drop Down List"</formula>
    </cfRule>
  </conditionalFormatting>
  <conditionalFormatting sqref="C27">
    <cfRule type="cellIs" dxfId="130" priority="57" operator="equal">
      <formula>"Advantageous"</formula>
    </cfRule>
    <cfRule type="cellIs" dxfId="129" priority="62" stopIfTrue="1" operator="equal">
      <formula>"Extremely Advantageous"</formula>
    </cfRule>
    <cfRule type="cellIs" dxfId="128" priority="63" stopIfTrue="1" operator="equal">
      <formula>"Highly Advantageous"</formula>
    </cfRule>
  </conditionalFormatting>
  <conditionalFormatting sqref="C27:C30">
    <cfRule type="cellIs" dxfId="127" priority="58" operator="equal">
      <formula>"Not Needed"</formula>
    </cfRule>
    <cfRule type="cellIs" dxfId="126" priority="59" operator="equal">
      <formula>"Minimal"</formula>
    </cfRule>
  </conditionalFormatting>
  <conditionalFormatting sqref="C28:C29 C34:C37 C46:C1048576">
    <cfRule type="cellIs" dxfId="125" priority="260" operator="equal">
      <formula>"Advantageous"</formula>
    </cfRule>
  </conditionalFormatting>
  <conditionalFormatting sqref="C28:C29">
    <cfRule type="cellIs" dxfId="124" priority="251" stopIfTrue="1" operator="equal">
      <formula>"Select from Drop Down List"</formula>
    </cfRule>
  </conditionalFormatting>
  <conditionalFormatting sqref="C28:C30">
    <cfRule type="cellIs" dxfId="123" priority="170" stopIfTrue="1" operator="equal">
      <formula>"Extremely Advantageous"</formula>
    </cfRule>
    <cfRule type="cellIs" dxfId="122" priority="171" stopIfTrue="1" operator="equal">
      <formula>"Highly Advantageous"</formula>
    </cfRule>
  </conditionalFormatting>
  <conditionalFormatting sqref="C30">
    <cfRule type="cellIs" dxfId="121" priority="167" operator="equal">
      <formula>"Advantageous"</formula>
    </cfRule>
  </conditionalFormatting>
  <conditionalFormatting sqref="C30:C31">
    <cfRule type="cellIs" dxfId="120" priority="11" operator="equal">
      <formula>"Minimal"</formula>
    </cfRule>
    <cfRule type="cellIs" dxfId="119" priority="13" stopIfTrue="1" operator="equal">
      <formula>"Highly Advantageous"</formula>
    </cfRule>
    <cfRule type="cellIs" dxfId="118" priority="12" stopIfTrue="1" operator="equal">
      <formula>"Extremely Advantageous"</formula>
    </cfRule>
    <cfRule type="cellIs" dxfId="117" priority="10" operator="equal">
      <formula>"Not Needed"</formula>
    </cfRule>
    <cfRule type="cellIs" dxfId="116" priority="9" operator="equal">
      <formula>"Advantageous"</formula>
    </cfRule>
  </conditionalFormatting>
  <conditionalFormatting sqref="C30:C33">
    <cfRule type="cellIs" dxfId="115" priority="2" stopIfTrue="1" operator="equal">
      <formula>"Exception"</formula>
    </cfRule>
    <cfRule type="cellIs" dxfId="114" priority="3" stopIfTrue="1" operator="equal">
      <formula>"Select from Drop Down List"</formula>
    </cfRule>
  </conditionalFormatting>
  <conditionalFormatting sqref="C31">
    <cfRule type="cellIs" dxfId="113" priority="6" operator="equal">
      <formula>"Minimal"</formula>
    </cfRule>
    <cfRule type="cellIs" dxfId="112" priority="5" operator="equal">
      <formula>"Not Needed"</formula>
    </cfRule>
    <cfRule type="cellIs" dxfId="111" priority="4" operator="equal">
      <formula>"Advantageous"</formula>
    </cfRule>
    <cfRule type="cellIs" dxfId="110" priority="8" stopIfTrue="1" operator="equal">
      <formula>"Highly Advantageous"</formula>
    </cfRule>
    <cfRule type="cellIs" dxfId="109" priority="7" stopIfTrue="1" operator="equal">
      <formula>"Extremely Advantageous"</formula>
    </cfRule>
  </conditionalFormatting>
  <conditionalFormatting sqref="C32">
    <cfRule type="cellIs" dxfId="108" priority="162" operator="equal">
      <formula>"Advantageous"</formula>
    </cfRule>
    <cfRule type="cellIs" dxfId="107" priority="163" operator="equal">
      <formula>"Not Needed"</formula>
    </cfRule>
    <cfRule type="cellIs" dxfId="106" priority="164" operator="equal">
      <formula>"Minimal"</formula>
    </cfRule>
    <cfRule type="cellIs" dxfId="105" priority="165" stopIfTrue="1" operator="equal">
      <formula>"Extremely Advantageous"</formula>
    </cfRule>
    <cfRule type="cellIs" dxfId="104" priority="166" stopIfTrue="1" operator="equal">
      <formula>"Highly Advantageous"</formula>
    </cfRule>
  </conditionalFormatting>
  <conditionalFormatting sqref="C32:C33">
    <cfRule type="cellIs" dxfId="103" priority="159" operator="equal">
      <formula>"Minimal"</formula>
    </cfRule>
    <cfRule type="cellIs" dxfId="102" priority="160" stopIfTrue="1" operator="equal">
      <formula>"Extremely Advantageous"</formula>
    </cfRule>
    <cfRule type="cellIs" dxfId="101" priority="161" stopIfTrue="1" operator="equal">
      <formula>"Highly Advantageous"</formula>
    </cfRule>
    <cfRule type="cellIs" dxfId="100" priority="157" operator="equal">
      <formula>"Advantageous"</formula>
    </cfRule>
    <cfRule type="cellIs" dxfId="99" priority="158" operator="equal">
      <formula>"Not Needed"</formula>
    </cfRule>
  </conditionalFormatting>
  <conditionalFormatting sqref="C33">
    <cfRule type="cellIs" dxfId="98" priority="152" operator="equal">
      <formula>"Advantageous"</formula>
    </cfRule>
    <cfRule type="cellIs" dxfId="97" priority="155" stopIfTrue="1" operator="equal">
      <formula>"Extremely Advantageous"</formula>
    </cfRule>
    <cfRule type="cellIs" dxfId="96" priority="156" stopIfTrue="1" operator="equal">
      <formula>"Highly Advantageous"</formula>
    </cfRule>
  </conditionalFormatting>
  <conditionalFormatting sqref="C33:C41 C43:C44">
    <cfRule type="cellIs" dxfId="95" priority="48" operator="equal">
      <formula>"Minimal"</formula>
    </cfRule>
    <cfRule type="cellIs" dxfId="94" priority="47" operator="equal">
      <formula>"Not Needed"</formula>
    </cfRule>
  </conditionalFormatting>
  <conditionalFormatting sqref="C34:C41 C43:C44">
    <cfRule type="cellIs" dxfId="93" priority="49" stopIfTrue="1" operator="equal">
      <formula>"Extremely Advantageous"</formula>
    </cfRule>
    <cfRule type="cellIs" dxfId="92" priority="50" stopIfTrue="1" operator="equal">
      <formula>"Highly Advantageous"</formula>
    </cfRule>
  </conditionalFormatting>
  <conditionalFormatting sqref="C38">
    <cfRule type="cellIs" dxfId="91" priority="53" operator="equal">
      <formula>"Not Needed"</formula>
    </cfRule>
    <cfRule type="cellIs" dxfId="90" priority="56" stopIfTrue="1" operator="equal">
      <formula>"Highly Advantageous"</formula>
    </cfRule>
    <cfRule type="cellIs" dxfId="89" priority="55" stopIfTrue="1" operator="equal">
      <formula>"Extremely Advantageous"</formula>
    </cfRule>
    <cfRule type="cellIs" dxfId="88" priority="54" operator="equal">
      <formula>"Minimal"</formula>
    </cfRule>
    <cfRule type="cellIs" dxfId="87" priority="52" operator="equal">
      <formula>"Advantageous"</formula>
    </cfRule>
  </conditionalFormatting>
  <conditionalFormatting sqref="C38:C41 C43:C44">
    <cfRule type="cellIs" dxfId="86" priority="46" operator="equal">
      <formula>"Advantageous"</formula>
    </cfRule>
  </conditionalFormatting>
  <conditionalFormatting sqref="C39:C44">
    <cfRule type="cellIs" dxfId="85" priority="45" stopIfTrue="1" operator="equal">
      <formula>"Highly Advantageous"</formula>
    </cfRule>
    <cfRule type="cellIs" dxfId="84" priority="44" stopIfTrue="1" operator="equal">
      <formula>"Extremely Advantageous"</formula>
    </cfRule>
    <cfRule type="cellIs" dxfId="83" priority="43" operator="equal">
      <formula>"Minimal"</formula>
    </cfRule>
    <cfRule type="cellIs" dxfId="82" priority="42" operator="equal">
      <formula>"Not Needed"</formula>
    </cfRule>
    <cfRule type="cellIs" dxfId="81" priority="41" operator="equal">
      <formula>"Advantageous"</formula>
    </cfRule>
  </conditionalFormatting>
  <conditionalFormatting sqref="C42">
    <cfRule type="cellIs" dxfId="80" priority="40" stopIfTrue="1" operator="equal">
      <formula>"Highly Advantageous"</formula>
    </cfRule>
    <cfRule type="cellIs" dxfId="79" priority="39" stopIfTrue="1" operator="equal">
      <formula>"Extremely Advantageous"</formula>
    </cfRule>
    <cfRule type="cellIs" dxfId="78" priority="38" operator="equal">
      <formula>"Minimal"</formula>
    </cfRule>
    <cfRule type="cellIs" dxfId="77" priority="37" operator="equal">
      <formula>"Not Needed"</formula>
    </cfRule>
    <cfRule type="cellIs" dxfId="76" priority="36" operator="equal">
      <formula>"Advantageous"</formula>
    </cfRule>
  </conditionalFormatting>
  <conditionalFormatting sqref="C43:C44 C8:C16">
    <cfRule type="cellIs" dxfId="75" priority="243" stopIfTrue="1" operator="equal">
      <formula>"Select from Drop Down List"</formula>
    </cfRule>
  </conditionalFormatting>
  <conditionalFormatting sqref="C43:C44 C46:C1048576">
    <cfRule type="cellIs" dxfId="74" priority="181" operator="equal">
      <formula>"Not Needed"</formula>
    </cfRule>
    <cfRule type="cellIs" dxfId="73" priority="183" stopIfTrue="1" operator="equal">
      <formula>"Extremely Advantageous"</formula>
    </cfRule>
    <cfRule type="cellIs" dxfId="72" priority="184" stopIfTrue="1" operator="equal">
      <formula>"Highly Advantageous"</formula>
    </cfRule>
    <cfRule type="cellIs" dxfId="71" priority="182" operator="equal">
      <formula>"Minimal"</formula>
    </cfRule>
  </conditionalFormatting>
  <conditionalFormatting sqref="C43:C44 F7:H7">
    <cfRule type="cellIs" dxfId="70" priority="242" stopIfTrue="1" operator="equal">
      <formula>"Exception"</formula>
    </cfRule>
  </conditionalFormatting>
  <conditionalFormatting sqref="C43:C44">
    <cfRule type="cellIs" dxfId="69" priority="179" stopIfTrue="1" operator="equal">
      <formula>"High"</formula>
    </cfRule>
    <cfRule type="cellIs" dxfId="68" priority="180" operator="equal">
      <formula>"Advantageous"</formula>
    </cfRule>
  </conditionalFormatting>
  <conditionalFormatting sqref="C45">
    <cfRule type="cellIs" dxfId="67" priority="33" operator="equal">
      <formula>"Minimal"</formula>
    </cfRule>
    <cfRule type="cellIs" dxfId="66" priority="31" operator="equal">
      <formula>"Advantageous"</formula>
    </cfRule>
    <cfRule type="cellIs" dxfId="65" priority="32" operator="equal">
      <formula>"Not Needed"</formula>
    </cfRule>
    <cfRule type="cellIs" dxfId="64" priority="34" stopIfTrue="1" operator="equal">
      <formula>"Extremely Advantageous"</formula>
    </cfRule>
    <cfRule type="cellIs" dxfId="63" priority="35" stopIfTrue="1" operator="equal">
      <formula>"Highly Advantageous"</formula>
    </cfRule>
  </conditionalFormatting>
  <conditionalFormatting sqref="E4:E10 E40:E50">
    <cfRule type="expression" dxfId="62" priority="114" stopIfTrue="1">
      <formula>#REF!="YES-partially meets"</formula>
    </cfRule>
  </conditionalFormatting>
  <conditionalFormatting sqref="E12:E15">
    <cfRule type="expression" dxfId="61" priority="244" stopIfTrue="1">
      <formula>#REF!="YES-partially meets"</formula>
    </cfRule>
  </conditionalFormatting>
  <conditionalFormatting sqref="E17">
    <cfRule type="expression" dxfId="60" priority="247" stopIfTrue="1">
      <formula>#REF!="YES-partially meets"</formula>
    </cfRule>
  </conditionalFormatting>
  <conditionalFormatting sqref="E19:E38">
    <cfRule type="expression" dxfId="59" priority="78" stopIfTrue="1">
      <formula>#REF!="YES-partially meets"</formula>
    </cfRule>
  </conditionalFormatting>
  <conditionalFormatting sqref="F18">
    <cfRule type="cellIs" dxfId="58" priority="253" stopIfTrue="1" operator="equal">
      <formula>"Exception"</formula>
    </cfRule>
    <cfRule type="cellIs" dxfId="57" priority="252" stopIfTrue="1" operator="equal">
      <formula>"Select from Drop Down List"</formula>
    </cfRule>
  </conditionalFormatting>
  <conditionalFormatting sqref="F21">
    <cfRule type="cellIs" dxfId="56" priority="232" stopIfTrue="1" operator="equal">
      <formula>"Exception"</formula>
    </cfRule>
  </conditionalFormatting>
  <conditionalFormatting sqref="F64504:F64926">
    <cfRule type="cellIs" dxfId="55" priority="265" stopIfTrue="1" operator="equal">
      <formula>"Y"</formula>
    </cfRule>
  </conditionalFormatting>
  <conditionalFormatting sqref="F1:H1">
    <cfRule type="cellIs" dxfId="54" priority="259" stopIfTrue="1" operator="equal">
      <formula>"Select from Drop Down List"</formula>
    </cfRule>
  </conditionalFormatting>
  <conditionalFormatting sqref="F5:H5">
    <cfRule type="cellIs" dxfId="53" priority="117" stopIfTrue="1" operator="equal">
      <formula>"Exception"</formula>
    </cfRule>
    <cfRule type="cellIs" dxfId="52" priority="118" stopIfTrue="1" operator="equal">
      <formula>"Select from Drop Down List"</formula>
    </cfRule>
  </conditionalFormatting>
  <conditionalFormatting sqref="F15:H17">
    <cfRule type="cellIs" dxfId="51" priority="18" stopIfTrue="1" operator="equal">
      <formula>"Exception"</formula>
    </cfRule>
  </conditionalFormatting>
  <conditionalFormatting sqref="F17:H17">
    <cfRule type="cellIs" dxfId="50" priority="19" stopIfTrue="1" operator="equal">
      <formula>"Select from Drop Down List"</formula>
    </cfRule>
  </conditionalFormatting>
  <conditionalFormatting sqref="F18:H18">
    <cfRule type="cellIs" dxfId="49" priority="254" stopIfTrue="1" operator="equal">
      <formula>"Select from Drop Down List"</formula>
    </cfRule>
  </conditionalFormatting>
  <conditionalFormatting sqref="F19:H19">
    <cfRule type="cellIs" dxfId="48" priority="77" stopIfTrue="1" operator="equal">
      <formula>"Select from Drop Down List"</formula>
    </cfRule>
    <cfRule type="cellIs" dxfId="47" priority="76" stopIfTrue="1" operator="equal">
      <formula>"Exception"</formula>
    </cfRule>
  </conditionalFormatting>
  <conditionalFormatting sqref="F19:H25 C4:C7">
    <cfRule type="cellIs" dxfId="46" priority="93" stopIfTrue="1" operator="equal">
      <formula>"Exception"</formula>
    </cfRule>
  </conditionalFormatting>
  <conditionalFormatting sqref="F20:H20">
    <cfRule type="cellIs" dxfId="45" priority="246" stopIfTrue="1" operator="equal">
      <formula>"Select from Drop Down List"</formula>
    </cfRule>
    <cfRule type="cellIs" dxfId="44" priority="245" stopIfTrue="1" operator="equal">
      <formula>"Exception"</formula>
    </cfRule>
  </conditionalFormatting>
  <conditionalFormatting sqref="F21:H21">
    <cfRule type="cellIs" dxfId="43" priority="233" stopIfTrue="1" operator="equal">
      <formula>"Select from Drop Down List"</formula>
    </cfRule>
  </conditionalFormatting>
  <conditionalFormatting sqref="F29:H29">
    <cfRule type="cellIs" dxfId="42" priority="240" stopIfTrue="1" operator="equal">
      <formula>"Exception"</formula>
    </cfRule>
  </conditionalFormatting>
  <conditionalFormatting sqref="F40:H43">
    <cfRule type="cellIs" dxfId="41" priority="15" stopIfTrue="1" operator="equal">
      <formula>"Select from Drop Down List"</formula>
    </cfRule>
    <cfRule type="cellIs" dxfId="40" priority="14" stopIfTrue="1" operator="equal">
      <formula>"Exception"</formula>
    </cfRule>
  </conditionalFormatting>
  <conditionalFormatting sqref="G5:H5">
    <cfRule type="cellIs" dxfId="39" priority="115" stopIfTrue="1" operator="equal">
      <formula>"Exception"</formula>
    </cfRule>
    <cfRule type="cellIs" dxfId="38" priority="116" stopIfTrue="1" operator="equal">
      <formula>"Select from Drop Down List"</formula>
    </cfRule>
  </conditionalFormatting>
  <conditionalFormatting sqref="G18:H18">
    <cfRule type="cellIs" dxfId="37" priority="255" stopIfTrue="1" operator="equal">
      <formula>"Exception"</formula>
    </cfRule>
    <cfRule type="cellIs" dxfId="36" priority="256" stopIfTrue="1" operator="equal">
      <formula>"Select from Drop Down List"</formula>
    </cfRule>
    <cfRule type="cellIs" dxfId="35" priority="257" stopIfTrue="1" operator="equal">
      <formula>"Exception"</formula>
    </cfRule>
    <cfRule type="cellIs" dxfId="34" priority="258" stopIfTrue="1" operator="equal">
      <formula>"Select from Drop Down List"</formula>
    </cfRule>
  </conditionalFormatting>
  <conditionalFormatting sqref="G21:H21">
    <cfRule type="cellIs" dxfId="33" priority="234" stopIfTrue="1" operator="equal">
      <formula>"Exception"</formula>
    </cfRule>
    <cfRule type="cellIs" dxfId="32" priority="235" stopIfTrue="1" operator="equal">
      <formula>"Select from Drop Down List"</formula>
    </cfRule>
    <cfRule type="cellIs" dxfId="31" priority="236" stopIfTrue="1" operator="equal">
      <formula>"Exception"</formula>
    </cfRule>
    <cfRule type="cellIs" dxfId="30" priority="237" stopIfTrue="1" operator="equal">
      <formula>"Select from Drop Down List"</formula>
    </cfRule>
  </conditionalFormatting>
  <conditionalFormatting sqref="G27:H27">
    <cfRule type="cellIs" dxfId="29" priority="262" stopIfTrue="1" operator="equal">
      <formula>"Exception"</formula>
    </cfRule>
    <cfRule type="cellIs" dxfId="28" priority="263" stopIfTrue="1" operator="equal">
      <formula>"Select from Drop Down List"</formula>
    </cfRule>
  </conditionalFormatting>
  <conditionalFormatting sqref="G29:H29">
    <cfRule type="cellIs" dxfId="27" priority="238" stopIfTrue="1" operator="equal">
      <formula>"Exception"</formula>
    </cfRule>
    <cfRule type="cellIs" dxfId="26" priority="239" stopIfTrue="1" operator="equal">
      <formula>"Select from Drop Down List"</formula>
    </cfRule>
  </conditionalFormatting>
  <conditionalFormatting sqref="G3:W3">
    <cfRule type="cellIs" dxfId="25" priority="1" stopIfTrue="1" operator="equal">
      <formula>"Select from Drop Down List"</formula>
    </cfRule>
  </conditionalFormatting>
  <conditionalFormatting sqref="H5">
    <cfRule type="cellIs" dxfId="24" priority="120" stopIfTrue="1" operator="equal">
      <formula>"Select from Drop Down List"</formula>
    </cfRule>
    <cfRule type="cellIs" dxfId="23" priority="119" stopIfTrue="1" operator="equal">
      <formula>"Exception"</formula>
    </cfRule>
  </conditionalFormatting>
  <conditionalFormatting sqref="H19 C17:C19">
    <cfRule type="cellIs" dxfId="22" priority="82" stopIfTrue="1" operator="equal">
      <formula>"Exception"</formula>
    </cfRule>
  </conditionalFormatting>
  <conditionalFormatting sqref="I64504:I1048576">
    <cfRule type="cellIs" dxfId="21" priority="261" stopIfTrue="1" operator="equal">
      <formula>"Select from Drop Down List"</formula>
    </cfRule>
  </conditionalFormatting>
  <dataValidations count="6">
    <dataValidation type="list" allowBlank="1" showInputMessage="1" showErrorMessage="1" promptTitle="Solution Type" prompt="Responders must select one of the types from the drop-down list." sqref="C2" xr:uid="{CA37DC12-87D2-4845-A971-31AA774FCDAF}">
      <formula1>"Cloud, Hybrid, On-premise only"</formula1>
    </dataValidation>
    <dataValidation allowBlank="1" showInputMessage="1" showErrorMessage="1" errorTitle="Invalid specification type" error="Please enter a Specification type from the drop-down list." sqref="D2" xr:uid="{4F85BB24-D6F4-48ED-82CD-3A83DBB8FE03}"/>
    <dataValidation type="list" allowBlank="1" showInputMessage="1" showErrorMessage="1" sqref="H4:H50" xr:uid="{099C8AC6-6CCE-4485-A30E-079A070D0443}">
      <formula1>"Select from drop down list, Base Pkg, Addl Module, 3rd Party, Configuration, Customization"</formula1>
    </dataValidation>
    <dataValidation type="list" allowBlank="1" showInputMessage="1" showErrorMessage="1" errorTitle="Invalid specification type" error="Please enter a Specification type from the drop-down list." sqref="C4:C50" xr:uid="{79C753DC-427B-4B3C-B264-3488FDCBC577}">
      <formula1>"High, Medium, Low"</formula1>
    </dataValidation>
    <dataValidation type="list" allowBlank="1" showInputMessage="1" showErrorMessage="1" sqref="G4:G50" xr:uid="{A624302E-AFD6-475D-B3D0-24F7178E3A13}">
      <formula1>"Select from drop down list, Production, Development, Roadmap, Not in any environment"</formula1>
    </dataValidation>
    <dataValidation type="list" allowBlank="1" showInputMessage="1" showErrorMessage="1" sqref="F4:F50" xr:uid="{71A4FCAF-3661-40F7-BECE-23679EF9E36B}">
      <formula1>"Select from drop down list, YES-Fully meets, YES-Partially meets, NO-Does not meet"</formula1>
    </dataValidation>
  </dataValidations>
  <pageMargins left="0.7" right="0.7" top="0.75" bottom="0.75" header="0.3" footer="0.3"/>
  <pageSetup paperSize="17" scale="62" fitToHeight="0" orientation="landscape" r:id="rId1"/>
  <headerFooter>
    <oddHeader>&amp;L&amp;F&amp;R&amp;A</oddHeader>
    <oddFooter>&amp;L&amp;D&amp;C&amp;A&amp;RPage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W77"/>
  <sheetViews>
    <sheetView zoomScale="85" zoomScaleNormal="85" workbookViewId="0">
      <pane ySplit="3" topLeftCell="A21" activePane="bottomLeft" state="frozen"/>
      <selection pane="bottomLeft" activeCell="E25" sqref="E25"/>
    </sheetView>
  </sheetViews>
  <sheetFormatPr defaultColWidth="9.140625" defaultRowHeight="15" x14ac:dyDescent="0.25"/>
  <cols>
    <col min="1" max="1" width="10.7109375" style="117" customWidth="1"/>
    <col min="2" max="2" width="18.7109375" style="117" customWidth="1"/>
    <col min="3" max="3" width="32.28515625" style="118" customWidth="1"/>
    <col min="4" max="4" width="67" style="119" customWidth="1"/>
    <col min="5" max="5" width="65.7109375" style="124" customWidth="1"/>
    <col min="6" max="6" width="30.42578125" style="124" customWidth="1"/>
    <col min="7" max="7" width="30.7109375" style="125" customWidth="1"/>
    <col min="8" max="8" width="29" style="125" customWidth="1"/>
    <col min="9" max="9" width="5.7109375" hidden="1" customWidth="1"/>
    <col min="10" max="17" width="5.7109375" style="16" hidden="1" customWidth="1"/>
    <col min="18" max="18" width="3.28515625" style="16" hidden="1" customWidth="1"/>
    <col min="19" max="19" width="9.5703125" style="16" hidden="1" customWidth="1"/>
    <col min="20" max="21" width="5.7109375" style="16" hidden="1" customWidth="1"/>
    <col min="22" max="22" width="18.5703125" style="16" hidden="1" customWidth="1"/>
    <col min="23" max="23" width="11.7109375" style="8" hidden="1" customWidth="1"/>
    <col min="24" max="16384" width="9.140625" style="8"/>
  </cols>
  <sheetData>
    <row r="1" spans="1:23" s="1" customFormat="1" ht="105" customHeight="1" thickBot="1" x14ac:dyDescent="0.3">
      <c r="A1" s="2" t="s">
        <v>31</v>
      </c>
      <c r="B1" s="2" t="s">
        <v>32</v>
      </c>
      <c r="C1" s="2" t="s">
        <v>33</v>
      </c>
      <c r="D1" s="2" t="s">
        <v>34</v>
      </c>
      <c r="E1" s="2" t="s">
        <v>35</v>
      </c>
      <c r="F1" s="2" t="s">
        <v>36</v>
      </c>
      <c r="G1" s="2" t="s">
        <v>37</v>
      </c>
      <c r="H1" s="2" t="s">
        <v>38</v>
      </c>
      <c r="I1" s="9" t="s">
        <v>39</v>
      </c>
      <c r="J1" s="9" t="s">
        <v>40</v>
      </c>
      <c r="K1" s="9" t="s">
        <v>41</v>
      </c>
      <c r="L1" s="9" t="s">
        <v>42</v>
      </c>
      <c r="M1" s="9" t="s">
        <v>43</v>
      </c>
      <c r="N1" s="9" t="s">
        <v>44</v>
      </c>
      <c r="O1" s="10" t="s">
        <v>45</v>
      </c>
      <c r="P1" s="10" t="s">
        <v>46</v>
      </c>
      <c r="Q1" s="10" t="s">
        <v>47</v>
      </c>
      <c r="R1" s="10" t="s">
        <v>48</v>
      </c>
      <c r="S1" s="10" t="s">
        <v>49</v>
      </c>
      <c r="T1" s="10" t="s">
        <v>50</v>
      </c>
      <c r="U1" s="11" t="s">
        <v>51</v>
      </c>
      <c r="V1" s="12" t="s">
        <v>52</v>
      </c>
      <c r="W1" s="44" t="s">
        <v>53</v>
      </c>
    </row>
    <row r="2" spans="1:23" s="1" customFormat="1" ht="26.25" customHeight="1" thickBot="1" x14ac:dyDescent="0.3">
      <c r="A2" s="46" t="s">
        <v>54</v>
      </c>
      <c r="B2" s="43"/>
      <c r="C2" s="47"/>
      <c r="D2" s="51"/>
      <c r="E2" s="18"/>
      <c r="F2" s="151" t="s">
        <v>160</v>
      </c>
      <c r="G2" s="149"/>
      <c r="H2" s="150"/>
      <c r="I2" s="36">
        <v>5</v>
      </c>
      <c r="J2" s="37">
        <v>2</v>
      </c>
      <c r="K2" s="37">
        <v>0</v>
      </c>
      <c r="L2" s="37">
        <v>3</v>
      </c>
      <c r="M2" s="37">
        <v>1</v>
      </c>
      <c r="N2" s="37">
        <v>0</v>
      </c>
      <c r="O2" s="37">
        <v>1</v>
      </c>
      <c r="P2" s="36">
        <v>0</v>
      </c>
      <c r="Q2" s="36">
        <v>0</v>
      </c>
      <c r="R2" s="38"/>
      <c r="S2" s="36" t="s">
        <v>56</v>
      </c>
      <c r="T2" s="13"/>
      <c r="U2" s="14"/>
      <c r="V2" s="15"/>
      <c r="W2" s="45"/>
    </row>
    <row r="3" spans="1:23" s="7" customFormat="1" ht="30" customHeight="1" x14ac:dyDescent="0.25">
      <c r="A3" s="3"/>
      <c r="B3" s="17"/>
      <c r="C3" s="4"/>
      <c r="D3" s="52" t="s">
        <v>57</v>
      </c>
      <c r="E3" s="5"/>
      <c r="F3" s="5"/>
      <c r="G3" s="6"/>
      <c r="H3" s="6"/>
      <c r="I3" s="4"/>
      <c r="J3" s="4"/>
      <c r="K3" s="4"/>
      <c r="L3" s="4"/>
      <c r="M3" s="4"/>
      <c r="N3" s="4"/>
      <c r="O3" s="4"/>
      <c r="P3" s="4"/>
      <c r="Q3" s="4"/>
      <c r="R3" s="4"/>
      <c r="S3" s="4"/>
      <c r="T3" s="4"/>
      <c r="U3" s="4"/>
      <c r="V3" s="4"/>
      <c r="W3" s="6"/>
    </row>
    <row r="4" spans="1:23" s="7" customFormat="1" ht="75" customHeight="1" x14ac:dyDescent="0.2">
      <c r="A4" s="80" t="s">
        <v>161</v>
      </c>
      <c r="B4" s="89" t="s">
        <v>162</v>
      </c>
      <c r="C4" s="81" t="s">
        <v>64</v>
      </c>
      <c r="D4" s="82" t="s">
        <v>237</v>
      </c>
      <c r="E4" s="83"/>
      <c r="F4" s="84" t="s">
        <v>62</v>
      </c>
      <c r="G4" s="84" t="s">
        <v>62</v>
      </c>
      <c r="H4" s="84" t="s">
        <v>62</v>
      </c>
      <c r="I4" s="85">
        <f t="shared" ref="I4" si="0">COUNTIFS(C4:C4,"=High",F4:F4,"=YES-Fully meets")</f>
        <v>0</v>
      </c>
      <c r="J4" s="85">
        <f t="shared" ref="J4" si="1">COUNTIFS(C4:C4,"=High",F4:F4,"=YES-Partially meets")</f>
        <v>0</v>
      </c>
      <c r="K4" s="85">
        <f t="shared" ref="K4" si="2">COUNTIFS(C4:C4,"=High",F4:F4,"=NO-Does not meet")</f>
        <v>0</v>
      </c>
      <c r="L4" s="85">
        <f t="shared" ref="L4" si="3">COUNTIFS(C4:C4,"=Medium",F4:F4,"=YES-Fully meets")</f>
        <v>0</v>
      </c>
      <c r="M4" s="85">
        <f t="shared" ref="M4" si="4">COUNTIFS(C4:C4,"=Medium",F4:F4,"=YES-Partially meets")</f>
        <v>0</v>
      </c>
      <c r="N4" s="85">
        <f t="shared" ref="N4" si="5">COUNTIFS(C4:C4,"=Medium",F4:F4,"=NO-Does not meet")</f>
        <v>0</v>
      </c>
      <c r="O4" s="85">
        <f t="shared" ref="O4" si="6">COUNTIFS(C4:C4,"=Low",F4:F4,"=YES-Fully meets")</f>
        <v>0</v>
      </c>
      <c r="P4" s="85">
        <f t="shared" ref="P4" si="7">COUNTIFS(C4:C4,"=Low",F4:F4,"=YES-Partially meets")</f>
        <v>0</v>
      </c>
      <c r="Q4" s="85">
        <f t="shared" ref="Q4" si="8">COUNTIFS(C4:C4,"=Low",F4:F4,"=NO-Does not meet")</f>
        <v>0</v>
      </c>
      <c r="R4" s="85">
        <f>+($I4*$I$2)+($J4*$J$2)+(K4*$K$2)+(L4*$L$2)+(M4*$M$2)+(N4*$N$2)+(O4*$O$2)+(P4*$P$2)+(Q4*$Q$2)</f>
        <v>0</v>
      </c>
      <c r="S4" s="85">
        <f>IF($G4="Production",1,IF($G4="Development",0.25,0))</f>
        <v>0</v>
      </c>
      <c r="T4" s="85">
        <f>+R4*S4</f>
        <v>0</v>
      </c>
      <c r="U4" s="85">
        <f>IF(C4="High",'[2]Implementation Services'!$K$2,IF(C4="Medium",'[2]Implementation Services'!$N$2,'[2]Implementation Services'!$Q$2))</f>
        <v>5</v>
      </c>
      <c r="V4" s="90"/>
      <c r="W4" s="98"/>
    </row>
    <row r="5" spans="1:23" s="7" customFormat="1" ht="75" customHeight="1" x14ac:dyDescent="0.2">
      <c r="A5" s="80" t="s">
        <v>163</v>
      </c>
      <c r="B5" s="89" t="s">
        <v>162</v>
      </c>
      <c r="C5" s="81" t="s">
        <v>64</v>
      </c>
      <c r="D5" s="82" t="s">
        <v>238</v>
      </c>
      <c r="E5" s="83"/>
      <c r="F5" s="84" t="s">
        <v>62</v>
      </c>
      <c r="G5" s="84" t="s">
        <v>62</v>
      </c>
      <c r="H5" s="84" t="s">
        <v>62</v>
      </c>
      <c r="I5" s="85">
        <f t="shared" ref="I5:I8" si="9">COUNTIFS(C5:C5,"=High",F5:F5,"=YES-Fully meets")</f>
        <v>0</v>
      </c>
      <c r="J5" s="85">
        <f t="shared" ref="J5:J8" si="10">COUNTIFS(C5:C5,"=High",F5:F5,"=YES-Partially meets")</f>
        <v>0</v>
      </c>
      <c r="K5" s="85">
        <f t="shared" ref="K5:K8" si="11">COUNTIFS(C5:C5,"=High",F5:F5,"=NO-Does not meet")</f>
        <v>0</v>
      </c>
      <c r="L5" s="85">
        <f t="shared" ref="L5:L8" si="12">COUNTIFS(C5:C5,"=Medium",F5:F5,"=YES-Fully meets")</f>
        <v>0</v>
      </c>
      <c r="M5" s="85">
        <f t="shared" ref="M5:M8" si="13">COUNTIFS(C5:C5,"=Medium",F5:F5,"=YES-Partially meets")</f>
        <v>0</v>
      </c>
      <c r="N5" s="85">
        <f t="shared" ref="N5:N8" si="14">COUNTIFS(C5:C5,"=Medium",F5:F5,"=NO-Does not meet")</f>
        <v>0</v>
      </c>
      <c r="O5" s="85">
        <f t="shared" ref="O5:O8" si="15">COUNTIFS(C5:C5,"=Low",F5:F5,"=YES-Fully meets")</f>
        <v>0</v>
      </c>
      <c r="P5" s="85">
        <f t="shared" ref="P5:P8" si="16">COUNTIFS(C5:C5,"=Low",F5:F5,"=YES-Partially meets")</f>
        <v>0</v>
      </c>
      <c r="Q5" s="85">
        <f t="shared" ref="Q5:Q8" si="17">COUNTIFS(C5:C5,"=Low",F5:F5,"=NO-Does not meet")</f>
        <v>0</v>
      </c>
      <c r="R5" s="85">
        <f t="shared" ref="R5:R8" si="18">+($I5*$I$2)+($J5*$J$2)+(K5*$K$2)+(L5*$L$2)+(M5*$M$2)+(N5*$N$2)+(O5*$O$2)+(P5*$P$2)+(Q5*$Q$2)</f>
        <v>0</v>
      </c>
      <c r="S5" s="85">
        <f t="shared" ref="S5:S30" si="19">IF($G5="Production",1,IF($G5="Development",0.25,0))</f>
        <v>0</v>
      </c>
      <c r="T5" s="85">
        <f t="shared" ref="T5:T8" si="20">+R5*S5</f>
        <v>0</v>
      </c>
      <c r="U5" s="85">
        <f>IF(C5="High",'[2]Implementation Services'!$K$2,IF(C5="Medium",'[2]Implementation Services'!$N$2,'[2]Implementation Services'!$Q$2))</f>
        <v>5</v>
      </c>
      <c r="V5" s="90"/>
      <c r="W5" s="98"/>
    </row>
    <row r="6" spans="1:23" s="7" customFormat="1" ht="75" customHeight="1" x14ac:dyDescent="0.2">
      <c r="A6" s="80" t="s">
        <v>164</v>
      </c>
      <c r="B6" s="89" t="s">
        <v>162</v>
      </c>
      <c r="C6" s="81" t="s">
        <v>64</v>
      </c>
      <c r="D6" s="82" t="s">
        <v>239</v>
      </c>
      <c r="E6" s="83"/>
      <c r="F6" s="84" t="s">
        <v>62</v>
      </c>
      <c r="G6" s="84" t="s">
        <v>62</v>
      </c>
      <c r="H6" s="84" t="s">
        <v>62</v>
      </c>
      <c r="I6" s="85">
        <f t="shared" si="9"/>
        <v>0</v>
      </c>
      <c r="J6" s="85">
        <f t="shared" si="10"/>
        <v>0</v>
      </c>
      <c r="K6" s="85">
        <f t="shared" si="11"/>
        <v>0</v>
      </c>
      <c r="L6" s="85">
        <f t="shared" si="12"/>
        <v>0</v>
      </c>
      <c r="M6" s="85">
        <f t="shared" si="13"/>
        <v>0</v>
      </c>
      <c r="N6" s="85">
        <f t="shared" si="14"/>
        <v>0</v>
      </c>
      <c r="O6" s="85">
        <f t="shared" si="15"/>
        <v>0</v>
      </c>
      <c r="P6" s="85">
        <f t="shared" si="16"/>
        <v>0</v>
      </c>
      <c r="Q6" s="85">
        <f t="shared" si="17"/>
        <v>0</v>
      </c>
      <c r="R6" s="85">
        <f t="shared" si="18"/>
        <v>0</v>
      </c>
      <c r="S6" s="85">
        <f t="shared" si="19"/>
        <v>0</v>
      </c>
      <c r="T6" s="85">
        <f t="shared" si="20"/>
        <v>0</v>
      </c>
      <c r="U6" s="85">
        <f>IF(C6="High",'[2]Implementation Services'!$K$2,IF(C6="Medium",'[2]Implementation Services'!$N$2,'[2]Implementation Services'!$Q$2))</f>
        <v>5</v>
      </c>
      <c r="V6" s="90"/>
      <c r="W6" s="98"/>
    </row>
    <row r="7" spans="1:23" s="7" customFormat="1" ht="75" customHeight="1" x14ac:dyDescent="0.2">
      <c r="A7" s="80" t="s">
        <v>165</v>
      </c>
      <c r="B7" s="89" t="s">
        <v>162</v>
      </c>
      <c r="C7" s="81" t="s">
        <v>64</v>
      </c>
      <c r="D7" s="82" t="s">
        <v>240</v>
      </c>
      <c r="E7" s="83"/>
      <c r="F7" s="84" t="s">
        <v>62</v>
      </c>
      <c r="G7" s="84" t="s">
        <v>62</v>
      </c>
      <c r="H7" s="84" t="s">
        <v>62</v>
      </c>
      <c r="I7" s="85">
        <f t="shared" si="9"/>
        <v>0</v>
      </c>
      <c r="J7" s="85">
        <f t="shared" si="10"/>
        <v>0</v>
      </c>
      <c r="K7" s="85">
        <f t="shared" si="11"/>
        <v>0</v>
      </c>
      <c r="L7" s="85">
        <f t="shared" si="12"/>
        <v>0</v>
      </c>
      <c r="M7" s="85">
        <f t="shared" si="13"/>
        <v>0</v>
      </c>
      <c r="N7" s="85">
        <f t="shared" si="14"/>
        <v>0</v>
      </c>
      <c r="O7" s="85">
        <f t="shared" si="15"/>
        <v>0</v>
      </c>
      <c r="P7" s="85">
        <f t="shared" si="16"/>
        <v>0</v>
      </c>
      <c r="Q7" s="85">
        <f t="shared" si="17"/>
        <v>0</v>
      </c>
      <c r="R7" s="85">
        <f t="shared" si="18"/>
        <v>0</v>
      </c>
      <c r="S7" s="85">
        <f t="shared" si="19"/>
        <v>0</v>
      </c>
      <c r="T7" s="85">
        <f t="shared" si="20"/>
        <v>0</v>
      </c>
      <c r="U7" s="85">
        <f>IF(C7="High",'[2]Implementation Services'!$K$2,IF(C7="Medium",'[2]Implementation Services'!$N$2,'[2]Implementation Services'!$Q$2))</f>
        <v>5</v>
      </c>
      <c r="V7" s="90"/>
      <c r="W7" s="98"/>
    </row>
    <row r="8" spans="1:23" s="7" customFormat="1" ht="75" customHeight="1" x14ac:dyDescent="0.2">
      <c r="A8" s="80" t="s">
        <v>166</v>
      </c>
      <c r="B8" s="89" t="s">
        <v>162</v>
      </c>
      <c r="C8" s="81" t="s">
        <v>64</v>
      </c>
      <c r="D8" s="82" t="s">
        <v>241</v>
      </c>
      <c r="E8" s="83"/>
      <c r="F8" s="84" t="s">
        <v>62</v>
      </c>
      <c r="G8" s="84" t="s">
        <v>62</v>
      </c>
      <c r="H8" s="84" t="s">
        <v>62</v>
      </c>
      <c r="I8" s="85">
        <f t="shared" si="9"/>
        <v>0</v>
      </c>
      <c r="J8" s="85">
        <f t="shared" si="10"/>
        <v>0</v>
      </c>
      <c r="K8" s="85">
        <f t="shared" si="11"/>
        <v>0</v>
      </c>
      <c r="L8" s="85">
        <f t="shared" si="12"/>
        <v>0</v>
      </c>
      <c r="M8" s="85">
        <f t="shared" si="13"/>
        <v>0</v>
      </c>
      <c r="N8" s="85">
        <f t="shared" si="14"/>
        <v>0</v>
      </c>
      <c r="O8" s="85">
        <f t="shared" si="15"/>
        <v>0</v>
      </c>
      <c r="P8" s="85">
        <f t="shared" si="16"/>
        <v>0</v>
      </c>
      <c r="Q8" s="85">
        <f t="shared" si="17"/>
        <v>0</v>
      </c>
      <c r="R8" s="85">
        <f t="shared" si="18"/>
        <v>0</v>
      </c>
      <c r="S8" s="85">
        <f t="shared" si="19"/>
        <v>0</v>
      </c>
      <c r="T8" s="85">
        <f t="shared" si="20"/>
        <v>0</v>
      </c>
      <c r="U8" s="85">
        <f>IF(C8="High",'[2]Implementation Services'!$K$2,IF(C8="Medium",'[2]Implementation Services'!$N$2,'[2]Implementation Services'!$Q$2))</f>
        <v>5</v>
      </c>
      <c r="V8" s="90"/>
      <c r="W8" s="98"/>
    </row>
    <row r="9" spans="1:23" s="7" customFormat="1" ht="75" customHeight="1" x14ac:dyDescent="0.2">
      <c r="A9" s="80" t="s">
        <v>167</v>
      </c>
      <c r="B9" s="89" t="s">
        <v>162</v>
      </c>
      <c r="C9" s="81" t="s">
        <v>64</v>
      </c>
      <c r="D9" s="82" t="s">
        <v>319</v>
      </c>
      <c r="E9" s="83"/>
      <c r="F9" s="84" t="s">
        <v>62</v>
      </c>
      <c r="G9" s="84" t="s">
        <v>62</v>
      </c>
      <c r="H9" s="84" t="s">
        <v>62</v>
      </c>
      <c r="I9" s="85">
        <f t="shared" ref="I9:I28" si="21">COUNTIFS(C9:C9,"=High",F9:F9,"=YES-Fully meets")</f>
        <v>0</v>
      </c>
      <c r="J9" s="85">
        <f t="shared" ref="J9:J28" si="22">COUNTIFS(C9:C9,"=High",F9:F9,"=YES-Partially meets")</f>
        <v>0</v>
      </c>
      <c r="K9" s="85">
        <f t="shared" ref="K9:K28" si="23">COUNTIFS(C9:C9,"=High",F9:F9,"=NO-Does not meet")</f>
        <v>0</v>
      </c>
      <c r="L9" s="85">
        <f t="shared" ref="L9:L28" si="24">COUNTIFS(C9:C9,"=Medium",F9:F9,"=YES-Fully meets")</f>
        <v>0</v>
      </c>
      <c r="M9" s="85">
        <f t="shared" ref="M9:M28" si="25">COUNTIFS(C9:C9,"=Medium",F9:F9,"=YES-Partially meets")</f>
        <v>0</v>
      </c>
      <c r="N9" s="85">
        <f t="shared" ref="N9:N28" si="26">COUNTIFS(C9:C9,"=Medium",F9:F9,"=NO-Does not meet")</f>
        <v>0</v>
      </c>
      <c r="O9" s="85">
        <f t="shared" ref="O9:O28" si="27">COUNTIFS(C9:C9,"=Low",F9:F9,"=YES-Fully meets")</f>
        <v>0</v>
      </c>
      <c r="P9" s="85">
        <f t="shared" ref="P9:P28" si="28">COUNTIFS(C9:C9,"=Low",F9:F9,"=YES-Partially meets")</f>
        <v>0</v>
      </c>
      <c r="Q9" s="85">
        <f t="shared" ref="Q9:Q28" si="29">COUNTIFS(C9:C9,"=Low",F9:F9,"=NO-Does not meet")</f>
        <v>0</v>
      </c>
      <c r="R9" s="85">
        <f t="shared" ref="R9" si="30">+($I9*$I$2)+($J9*$J$2)+(K9*$K$2)+(L9*$L$2)+(M9*$M$2)+(N9*$N$2)+(O9*$O$2)+(P9*$P$2)+(Q9*$Q$2)</f>
        <v>0</v>
      </c>
      <c r="S9" s="85">
        <f t="shared" si="19"/>
        <v>0</v>
      </c>
      <c r="T9" s="85">
        <f t="shared" ref="T9" si="31">+R9*S9</f>
        <v>0</v>
      </c>
      <c r="U9" s="85">
        <f>IF(C9="High",'[2]Implementation Services'!$K$2,IF(C9="Medium",'[2]Implementation Services'!$N$2,'[2]Implementation Services'!$Q$2))</f>
        <v>5</v>
      </c>
      <c r="V9" s="90"/>
      <c r="W9" s="98"/>
    </row>
    <row r="10" spans="1:23" s="7" customFormat="1" ht="75" customHeight="1" x14ac:dyDescent="0.2">
      <c r="A10" s="80" t="s">
        <v>168</v>
      </c>
      <c r="B10" s="89" t="s">
        <v>162</v>
      </c>
      <c r="C10" s="81" t="s">
        <v>64</v>
      </c>
      <c r="D10" s="82" t="s">
        <v>314</v>
      </c>
      <c r="E10" s="83"/>
      <c r="F10" s="84" t="s">
        <v>62</v>
      </c>
      <c r="G10" s="84" t="s">
        <v>62</v>
      </c>
      <c r="H10" s="84" t="s">
        <v>62</v>
      </c>
      <c r="I10" s="85">
        <f t="shared" si="21"/>
        <v>0</v>
      </c>
      <c r="J10" s="85">
        <f t="shared" si="22"/>
        <v>0</v>
      </c>
      <c r="K10" s="85">
        <f t="shared" si="23"/>
        <v>0</v>
      </c>
      <c r="L10" s="85">
        <f t="shared" si="24"/>
        <v>0</v>
      </c>
      <c r="M10" s="85">
        <f t="shared" si="25"/>
        <v>0</v>
      </c>
      <c r="N10" s="85">
        <f t="shared" si="26"/>
        <v>0</v>
      </c>
      <c r="O10" s="85">
        <f t="shared" si="27"/>
        <v>0</v>
      </c>
      <c r="P10" s="85">
        <f t="shared" si="28"/>
        <v>0</v>
      </c>
      <c r="Q10" s="85">
        <f t="shared" si="29"/>
        <v>0</v>
      </c>
      <c r="R10" s="85">
        <f t="shared" ref="R10:R28" si="32">+($I10*$I$2)+($J10*$J$2)+(K10*$K$2)+(L10*$L$2)+(M10*$M$2)+(N10*$N$2)+(O10*$O$2)+(P10*$P$2)+(Q10*$Q$2)</f>
        <v>0</v>
      </c>
      <c r="S10" s="85">
        <f t="shared" si="19"/>
        <v>0</v>
      </c>
      <c r="T10" s="85">
        <f t="shared" ref="T10:T28" si="33">+R10*S10</f>
        <v>0</v>
      </c>
      <c r="U10" s="85">
        <f>IF(C10="High",'[2]Implementation Services'!$K$2,IF(C10="Medium",'[2]Implementation Services'!$N$2,'[2]Implementation Services'!$Q$2))</f>
        <v>5</v>
      </c>
      <c r="V10" s="90"/>
      <c r="W10" s="98"/>
    </row>
    <row r="11" spans="1:23" s="7" customFormat="1" ht="75" customHeight="1" x14ac:dyDescent="0.2">
      <c r="A11" s="80" t="s">
        <v>169</v>
      </c>
      <c r="B11" s="89" t="s">
        <v>162</v>
      </c>
      <c r="C11" s="81" t="s">
        <v>60</v>
      </c>
      <c r="D11" s="82" t="s">
        <v>242</v>
      </c>
      <c r="E11" s="83"/>
      <c r="F11" s="84" t="s">
        <v>62</v>
      </c>
      <c r="G11" s="84" t="s">
        <v>62</v>
      </c>
      <c r="H11" s="84" t="s">
        <v>62</v>
      </c>
      <c r="I11" s="85">
        <f t="shared" si="21"/>
        <v>0</v>
      </c>
      <c r="J11" s="85">
        <f t="shared" si="22"/>
        <v>0</v>
      </c>
      <c r="K11" s="85">
        <f t="shared" si="23"/>
        <v>0</v>
      </c>
      <c r="L11" s="85">
        <f t="shared" si="24"/>
        <v>0</v>
      </c>
      <c r="M11" s="85">
        <f t="shared" si="25"/>
        <v>0</v>
      </c>
      <c r="N11" s="85">
        <f t="shared" si="26"/>
        <v>0</v>
      </c>
      <c r="O11" s="85">
        <f t="shared" si="27"/>
        <v>0</v>
      </c>
      <c r="P11" s="85">
        <f t="shared" si="28"/>
        <v>0</v>
      </c>
      <c r="Q11" s="85">
        <f t="shared" si="29"/>
        <v>0</v>
      </c>
      <c r="R11" s="85">
        <f t="shared" si="32"/>
        <v>0</v>
      </c>
      <c r="S11" s="85">
        <f t="shared" si="19"/>
        <v>0</v>
      </c>
      <c r="T11" s="85">
        <f t="shared" si="33"/>
        <v>0</v>
      </c>
      <c r="U11" s="85">
        <f>IF(C11="High",'[2]Implementation Services'!$K$2,IF(C11="Medium",'[2]Implementation Services'!$N$2,'[2]Implementation Services'!$Q$2))</f>
        <v>3</v>
      </c>
      <c r="V11" s="90"/>
      <c r="W11" s="98"/>
    </row>
    <row r="12" spans="1:23" s="7" customFormat="1" ht="75" customHeight="1" x14ac:dyDescent="0.2">
      <c r="A12" s="80" t="s">
        <v>170</v>
      </c>
      <c r="B12" s="89" t="s">
        <v>162</v>
      </c>
      <c r="C12" s="81" t="s">
        <v>64</v>
      </c>
      <c r="D12" s="82" t="s">
        <v>243</v>
      </c>
      <c r="E12" s="83"/>
      <c r="F12" s="84" t="s">
        <v>62</v>
      </c>
      <c r="G12" s="84" t="s">
        <v>62</v>
      </c>
      <c r="H12" s="84" t="s">
        <v>62</v>
      </c>
      <c r="I12" s="85">
        <f t="shared" si="21"/>
        <v>0</v>
      </c>
      <c r="J12" s="85">
        <f t="shared" si="22"/>
        <v>0</v>
      </c>
      <c r="K12" s="85">
        <f t="shared" si="23"/>
        <v>0</v>
      </c>
      <c r="L12" s="85">
        <f t="shared" si="24"/>
        <v>0</v>
      </c>
      <c r="M12" s="85">
        <f t="shared" si="25"/>
        <v>0</v>
      </c>
      <c r="N12" s="85">
        <f t="shared" si="26"/>
        <v>0</v>
      </c>
      <c r="O12" s="85">
        <f t="shared" si="27"/>
        <v>0</v>
      </c>
      <c r="P12" s="85">
        <f t="shared" si="28"/>
        <v>0</v>
      </c>
      <c r="Q12" s="85">
        <f t="shared" si="29"/>
        <v>0</v>
      </c>
      <c r="R12" s="85">
        <f t="shared" si="32"/>
        <v>0</v>
      </c>
      <c r="S12" s="85">
        <f t="shared" si="19"/>
        <v>0</v>
      </c>
      <c r="T12" s="85">
        <f t="shared" si="33"/>
        <v>0</v>
      </c>
      <c r="U12" s="85">
        <f>IF(C12="High",'[2]Implementation Services'!$K$2,IF(C12="Medium",'[2]Implementation Services'!$N$2,'[2]Implementation Services'!$Q$2))</f>
        <v>5</v>
      </c>
      <c r="V12" s="90"/>
      <c r="W12" s="98"/>
    </row>
    <row r="13" spans="1:23" s="7" customFormat="1" ht="75" customHeight="1" x14ac:dyDescent="0.2">
      <c r="A13" s="80" t="s">
        <v>171</v>
      </c>
      <c r="B13" s="89" t="s">
        <v>162</v>
      </c>
      <c r="C13" s="81" t="s">
        <v>64</v>
      </c>
      <c r="D13" s="82" t="s">
        <v>333</v>
      </c>
      <c r="E13" s="83"/>
      <c r="F13" s="84" t="s">
        <v>62</v>
      </c>
      <c r="G13" s="84" t="s">
        <v>62</v>
      </c>
      <c r="H13" s="84" t="s">
        <v>62</v>
      </c>
      <c r="I13" s="85">
        <f t="shared" si="21"/>
        <v>0</v>
      </c>
      <c r="J13" s="85">
        <f t="shared" si="22"/>
        <v>0</v>
      </c>
      <c r="K13" s="85">
        <f t="shared" si="23"/>
        <v>0</v>
      </c>
      <c r="L13" s="85">
        <f t="shared" si="24"/>
        <v>0</v>
      </c>
      <c r="M13" s="85">
        <f t="shared" si="25"/>
        <v>0</v>
      </c>
      <c r="N13" s="85">
        <f t="shared" si="26"/>
        <v>0</v>
      </c>
      <c r="O13" s="85">
        <f t="shared" si="27"/>
        <v>0</v>
      </c>
      <c r="P13" s="85">
        <f t="shared" si="28"/>
        <v>0</v>
      </c>
      <c r="Q13" s="85">
        <f t="shared" si="29"/>
        <v>0</v>
      </c>
      <c r="R13" s="85">
        <f t="shared" si="32"/>
        <v>0</v>
      </c>
      <c r="S13" s="85">
        <f t="shared" si="19"/>
        <v>0</v>
      </c>
      <c r="T13" s="85">
        <f t="shared" si="33"/>
        <v>0</v>
      </c>
      <c r="U13" s="85">
        <f>IF(C13="High",'[2]Implementation Services'!$K$2,IF(C13="Medium",'[2]Implementation Services'!$N$2,'[2]Implementation Services'!$Q$2))</f>
        <v>5</v>
      </c>
      <c r="V13" s="90"/>
      <c r="W13" s="98"/>
    </row>
    <row r="14" spans="1:23" s="7" customFormat="1" ht="75" customHeight="1" x14ac:dyDescent="0.2">
      <c r="A14" s="80" t="s">
        <v>172</v>
      </c>
      <c r="B14" s="89" t="s">
        <v>162</v>
      </c>
      <c r="C14" s="81" t="s">
        <v>64</v>
      </c>
      <c r="D14" s="82" t="s">
        <v>331</v>
      </c>
      <c r="E14" s="83"/>
      <c r="F14" s="84" t="s">
        <v>62</v>
      </c>
      <c r="G14" s="84" t="s">
        <v>62</v>
      </c>
      <c r="H14" s="84" t="s">
        <v>62</v>
      </c>
      <c r="I14" s="85">
        <f t="shared" si="21"/>
        <v>0</v>
      </c>
      <c r="J14" s="85">
        <f t="shared" si="22"/>
        <v>0</v>
      </c>
      <c r="K14" s="85">
        <f t="shared" si="23"/>
        <v>0</v>
      </c>
      <c r="L14" s="85">
        <f t="shared" si="24"/>
        <v>0</v>
      </c>
      <c r="M14" s="85">
        <f t="shared" si="25"/>
        <v>0</v>
      </c>
      <c r="N14" s="85">
        <f t="shared" si="26"/>
        <v>0</v>
      </c>
      <c r="O14" s="85">
        <f t="shared" si="27"/>
        <v>0</v>
      </c>
      <c r="P14" s="85">
        <f t="shared" si="28"/>
        <v>0</v>
      </c>
      <c r="Q14" s="85">
        <f t="shared" si="29"/>
        <v>0</v>
      </c>
      <c r="R14" s="85">
        <f t="shared" si="32"/>
        <v>0</v>
      </c>
      <c r="S14" s="85">
        <f t="shared" si="19"/>
        <v>0</v>
      </c>
      <c r="T14" s="85">
        <f t="shared" si="33"/>
        <v>0</v>
      </c>
      <c r="U14" s="85">
        <f>IF(C14="High",'[2]Implementation Services'!$K$2,IF(C14="Medium",'[2]Implementation Services'!$N$2,'[2]Implementation Services'!$Q$2))</f>
        <v>5</v>
      </c>
      <c r="V14" s="90"/>
      <c r="W14" s="98"/>
    </row>
    <row r="15" spans="1:23" s="7" customFormat="1" ht="75" customHeight="1" x14ac:dyDescent="0.2">
      <c r="A15" s="80" t="s">
        <v>173</v>
      </c>
      <c r="B15" s="89" t="s">
        <v>162</v>
      </c>
      <c r="C15" s="81" t="s">
        <v>60</v>
      </c>
      <c r="D15" s="82" t="s">
        <v>244</v>
      </c>
      <c r="E15" s="83"/>
      <c r="F15" s="84" t="s">
        <v>62</v>
      </c>
      <c r="G15" s="84" t="s">
        <v>62</v>
      </c>
      <c r="H15" s="84" t="s">
        <v>62</v>
      </c>
      <c r="I15" s="85">
        <f t="shared" si="21"/>
        <v>0</v>
      </c>
      <c r="J15" s="85">
        <f t="shared" si="22"/>
        <v>0</v>
      </c>
      <c r="K15" s="85">
        <f t="shared" si="23"/>
        <v>0</v>
      </c>
      <c r="L15" s="85">
        <f t="shared" si="24"/>
        <v>0</v>
      </c>
      <c r="M15" s="85">
        <f t="shared" si="25"/>
        <v>0</v>
      </c>
      <c r="N15" s="85">
        <f t="shared" si="26"/>
        <v>0</v>
      </c>
      <c r="O15" s="85">
        <f t="shared" si="27"/>
        <v>0</v>
      </c>
      <c r="P15" s="85">
        <f t="shared" si="28"/>
        <v>0</v>
      </c>
      <c r="Q15" s="85">
        <f t="shared" si="29"/>
        <v>0</v>
      </c>
      <c r="R15" s="85">
        <f t="shared" si="32"/>
        <v>0</v>
      </c>
      <c r="S15" s="85">
        <f t="shared" si="19"/>
        <v>0</v>
      </c>
      <c r="T15" s="85">
        <f t="shared" si="33"/>
        <v>0</v>
      </c>
      <c r="U15" s="85">
        <f>IF(C15="High",'[2]Implementation Services'!$K$2,IF(C15="Medium",'[2]Implementation Services'!$N$2,'[2]Implementation Services'!$Q$2))</f>
        <v>3</v>
      </c>
      <c r="V15" s="90"/>
      <c r="W15" s="98"/>
    </row>
    <row r="16" spans="1:23" s="7" customFormat="1" ht="75" customHeight="1" x14ac:dyDescent="0.2">
      <c r="A16" s="80" t="s">
        <v>174</v>
      </c>
      <c r="B16" s="89" t="s">
        <v>162</v>
      </c>
      <c r="C16" s="81" t="s">
        <v>60</v>
      </c>
      <c r="D16" s="82" t="s">
        <v>245</v>
      </c>
      <c r="E16" s="83"/>
      <c r="F16" s="84" t="s">
        <v>62</v>
      </c>
      <c r="G16" s="84" t="s">
        <v>62</v>
      </c>
      <c r="H16" s="84" t="s">
        <v>62</v>
      </c>
      <c r="I16" s="85">
        <f t="shared" si="21"/>
        <v>0</v>
      </c>
      <c r="J16" s="85">
        <f t="shared" si="22"/>
        <v>0</v>
      </c>
      <c r="K16" s="85">
        <f t="shared" si="23"/>
        <v>0</v>
      </c>
      <c r="L16" s="85">
        <f t="shared" si="24"/>
        <v>0</v>
      </c>
      <c r="M16" s="85">
        <f t="shared" si="25"/>
        <v>0</v>
      </c>
      <c r="N16" s="85">
        <f t="shared" si="26"/>
        <v>0</v>
      </c>
      <c r="O16" s="85">
        <f t="shared" si="27"/>
        <v>0</v>
      </c>
      <c r="P16" s="85">
        <f t="shared" si="28"/>
        <v>0</v>
      </c>
      <c r="Q16" s="85">
        <f t="shared" si="29"/>
        <v>0</v>
      </c>
      <c r="R16" s="85">
        <f t="shared" si="32"/>
        <v>0</v>
      </c>
      <c r="S16" s="85">
        <f t="shared" si="19"/>
        <v>0</v>
      </c>
      <c r="T16" s="85">
        <f t="shared" si="33"/>
        <v>0</v>
      </c>
      <c r="U16" s="85">
        <f>IF(C16="High",'[2]Implementation Services'!$K$2,IF(C16="Medium",'[2]Implementation Services'!$N$2,'[2]Implementation Services'!$Q$2))</f>
        <v>3</v>
      </c>
      <c r="V16" s="90"/>
      <c r="W16" s="98"/>
    </row>
    <row r="17" spans="1:23" s="7" customFormat="1" ht="75" customHeight="1" x14ac:dyDescent="0.2">
      <c r="A17" s="80" t="s">
        <v>175</v>
      </c>
      <c r="B17" s="89" t="s">
        <v>162</v>
      </c>
      <c r="C17" s="81" t="s">
        <v>60</v>
      </c>
      <c r="D17" s="82" t="s">
        <v>246</v>
      </c>
      <c r="E17" s="83"/>
      <c r="F17" s="84" t="s">
        <v>62</v>
      </c>
      <c r="G17" s="84" t="s">
        <v>62</v>
      </c>
      <c r="H17" s="84" t="s">
        <v>62</v>
      </c>
      <c r="I17" s="85">
        <f t="shared" si="21"/>
        <v>0</v>
      </c>
      <c r="J17" s="85">
        <f t="shared" si="22"/>
        <v>0</v>
      </c>
      <c r="K17" s="85">
        <f t="shared" si="23"/>
        <v>0</v>
      </c>
      <c r="L17" s="85">
        <f t="shared" si="24"/>
        <v>0</v>
      </c>
      <c r="M17" s="85">
        <f t="shared" si="25"/>
        <v>0</v>
      </c>
      <c r="N17" s="85">
        <f t="shared" si="26"/>
        <v>0</v>
      </c>
      <c r="O17" s="85">
        <f t="shared" si="27"/>
        <v>0</v>
      </c>
      <c r="P17" s="85">
        <f t="shared" si="28"/>
        <v>0</v>
      </c>
      <c r="Q17" s="85">
        <f t="shared" si="29"/>
        <v>0</v>
      </c>
      <c r="R17" s="85">
        <f t="shared" si="32"/>
        <v>0</v>
      </c>
      <c r="S17" s="85">
        <f t="shared" si="19"/>
        <v>0</v>
      </c>
      <c r="T17" s="85">
        <f t="shared" si="33"/>
        <v>0</v>
      </c>
      <c r="U17" s="85">
        <f>IF(C17="High",'[2]Implementation Services'!$K$2,IF(C17="Medium",'[2]Implementation Services'!$N$2,'[2]Implementation Services'!$Q$2))</f>
        <v>3</v>
      </c>
      <c r="V17" s="90"/>
      <c r="W17" s="98"/>
    </row>
    <row r="18" spans="1:23" s="7" customFormat="1" ht="75" customHeight="1" x14ac:dyDescent="0.2">
      <c r="A18" s="80" t="s">
        <v>176</v>
      </c>
      <c r="B18" s="89" t="s">
        <v>162</v>
      </c>
      <c r="C18" s="81" t="s">
        <v>60</v>
      </c>
      <c r="D18" s="82" t="s">
        <v>247</v>
      </c>
      <c r="E18" s="83"/>
      <c r="F18" s="84" t="s">
        <v>62</v>
      </c>
      <c r="G18" s="84" t="s">
        <v>62</v>
      </c>
      <c r="H18" s="84" t="s">
        <v>62</v>
      </c>
      <c r="I18" s="85">
        <f t="shared" si="21"/>
        <v>0</v>
      </c>
      <c r="J18" s="85">
        <f t="shared" si="22"/>
        <v>0</v>
      </c>
      <c r="K18" s="85">
        <f t="shared" si="23"/>
        <v>0</v>
      </c>
      <c r="L18" s="85">
        <f t="shared" si="24"/>
        <v>0</v>
      </c>
      <c r="M18" s="85">
        <f t="shared" si="25"/>
        <v>0</v>
      </c>
      <c r="N18" s="85">
        <f t="shared" si="26"/>
        <v>0</v>
      </c>
      <c r="O18" s="85">
        <f t="shared" si="27"/>
        <v>0</v>
      </c>
      <c r="P18" s="85">
        <f t="shared" si="28"/>
        <v>0</v>
      </c>
      <c r="Q18" s="85">
        <f t="shared" si="29"/>
        <v>0</v>
      </c>
      <c r="R18" s="85">
        <f t="shared" si="32"/>
        <v>0</v>
      </c>
      <c r="S18" s="85">
        <f t="shared" si="19"/>
        <v>0</v>
      </c>
      <c r="T18" s="85">
        <f t="shared" si="33"/>
        <v>0</v>
      </c>
      <c r="U18" s="85">
        <f>IF(C18="High",'[2]Implementation Services'!$K$2,IF(C18="Medium",'[2]Implementation Services'!$N$2,'[2]Implementation Services'!$Q$2))</f>
        <v>3</v>
      </c>
      <c r="V18" s="90"/>
      <c r="W18" s="98"/>
    </row>
    <row r="19" spans="1:23" s="7" customFormat="1" ht="75" customHeight="1" x14ac:dyDescent="0.2">
      <c r="A19" s="80" t="s">
        <v>177</v>
      </c>
      <c r="B19" s="89" t="s">
        <v>162</v>
      </c>
      <c r="C19" s="81" t="s">
        <v>60</v>
      </c>
      <c r="D19" s="82" t="s">
        <v>248</v>
      </c>
      <c r="E19" s="83"/>
      <c r="F19" s="84" t="s">
        <v>62</v>
      </c>
      <c r="G19" s="84" t="s">
        <v>62</v>
      </c>
      <c r="H19" s="84" t="s">
        <v>62</v>
      </c>
      <c r="I19" s="85">
        <f t="shared" si="21"/>
        <v>0</v>
      </c>
      <c r="J19" s="85">
        <f t="shared" si="22"/>
        <v>0</v>
      </c>
      <c r="K19" s="85">
        <f t="shared" si="23"/>
        <v>0</v>
      </c>
      <c r="L19" s="85">
        <f t="shared" si="24"/>
        <v>0</v>
      </c>
      <c r="M19" s="85">
        <f t="shared" si="25"/>
        <v>0</v>
      </c>
      <c r="N19" s="85">
        <f t="shared" si="26"/>
        <v>0</v>
      </c>
      <c r="O19" s="85">
        <f t="shared" si="27"/>
        <v>0</v>
      </c>
      <c r="P19" s="85">
        <f t="shared" si="28"/>
        <v>0</v>
      </c>
      <c r="Q19" s="85">
        <f t="shared" si="29"/>
        <v>0</v>
      </c>
      <c r="R19" s="85">
        <f t="shared" si="32"/>
        <v>0</v>
      </c>
      <c r="S19" s="85">
        <f t="shared" si="19"/>
        <v>0</v>
      </c>
      <c r="T19" s="85">
        <f t="shared" si="33"/>
        <v>0</v>
      </c>
      <c r="U19" s="85">
        <f>IF(C19="High",'[2]Implementation Services'!$K$2,IF(C19="Medium",'[2]Implementation Services'!$N$2,'[2]Implementation Services'!$Q$2))</f>
        <v>3</v>
      </c>
      <c r="V19" s="90"/>
      <c r="W19" s="98"/>
    </row>
    <row r="20" spans="1:23" s="7" customFormat="1" ht="75" customHeight="1" x14ac:dyDescent="0.2">
      <c r="A20" s="80" t="s">
        <v>178</v>
      </c>
      <c r="B20" s="89" t="s">
        <v>162</v>
      </c>
      <c r="C20" s="81" t="s">
        <v>60</v>
      </c>
      <c r="D20" s="82" t="s">
        <v>318</v>
      </c>
      <c r="E20" s="83"/>
      <c r="F20" s="84" t="s">
        <v>62</v>
      </c>
      <c r="G20" s="84" t="s">
        <v>62</v>
      </c>
      <c r="H20" s="84" t="s">
        <v>62</v>
      </c>
      <c r="I20" s="85">
        <f t="shared" si="21"/>
        <v>0</v>
      </c>
      <c r="J20" s="85">
        <f t="shared" si="22"/>
        <v>0</v>
      </c>
      <c r="K20" s="85">
        <f t="shared" si="23"/>
        <v>0</v>
      </c>
      <c r="L20" s="85">
        <f t="shared" si="24"/>
        <v>0</v>
      </c>
      <c r="M20" s="85">
        <f t="shared" si="25"/>
        <v>0</v>
      </c>
      <c r="N20" s="85">
        <f t="shared" si="26"/>
        <v>0</v>
      </c>
      <c r="O20" s="85">
        <f t="shared" si="27"/>
        <v>0</v>
      </c>
      <c r="P20" s="85">
        <f t="shared" si="28"/>
        <v>0</v>
      </c>
      <c r="Q20" s="85">
        <f t="shared" si="29"/>
        <v>0</v>
      </c>
      <c r="R20" s="85">
        <f t="shared" si="32"/>
        <v>0</v>
      </c>
      <c r="S20" s="85">
        <f t="shared" si="19"/>
        <v>0</v>
      </c>
      <c r="T20" s="85">
        <f t="shared" si="33"/>
        <v>0</v>
      </c>
      <c r="U20" s="85">
        <f>IF(C20="High",'[2]Implementation Services'!$K$2,IF(C20="Medium",'[2]Implementation Services'!$N$2,'[2]Implementation Services'!$Q$2))</f>
        <v>3</v>
      </c>
      <c r="V20" s="90"/>
      <c r="W20" s="98"/>
    </row>
    <row r="21" spans="1:23" s="7" customFormat="1" ht="75" customHeight="1" x14ac:dyDescent="0.2">
      <c r="A21" s="80" t="s">
        <v>179</v>
      </c>
      <c r="B21" s="89" t="s">
        <v>162</v>
      </c>
      <c r="C21" s="81" t="s">
        <v>60</v>
      </c>
      <c r="D21" s="82" t="s">
        <v>249</v>
      </c>
      <c r="E21" s="83"/>
      <c r="F21" s="84" t="s">
        <v>62</v>
      </c>
      <c r="G21" s="84" t="s">
        <v>62</v>
      </c>
      <c r="H21" s="84" t="s">
        <v>62</v>
      </c>
      <c r="I21" s="85">
        <f t="shared" si="21"/>
        <v>0</v>
      </c>
      <c r="J21" s="85">
        <f t="shared" si="22"/>
        <v>0</v>
      </c>
      <c r="K21" s="85">
        <f t="shared" si="23"/>
        <v>0</v>
      </c>
      <c r="L21" s="85">
        <f t="shared" si="24"/>
        <v>0</v>
      </c>
      <c r="M21" s="85">
        <f t="shared" si="25"/>
        <v>0</v>
      </c>
      <c r="N21" s="85">
        <f t="shared" si="26"/>
        <v>0</v>
      </c>
      <c r="O21" s="85">
        <f t="shared" si="27"/>
        <v>0</v>
      </c>
      <c r="P21" s="85">
        <f t="shared" si="28"/>
        <v>0</v>
      </c>
      <c r="Q21" s="85">
        <f t="shared" si="29"/>
        <v>0</v>
      </c>
      <c r="R21" s="85">
        <f t="shared" si="32"/>
        <v>0</v>
      </c>
      <c r="S21" s="85">
        <f t="shared" si="19"/>
        <v>0</v>
      </c>
      <c r="T21" s="85">
        <f t="shared" si="33"/>
        <v>0</v>
      </c>
      <c r="U21" s="85">
        <f>IF(C21="High",'[2]Implementation Services'!$K$2,IF(C21="Medium",'[2]Implementation Services'!$N$2,'[2]Implementation Services'!$Q$2))</f>
        <v>3</v>
      </c>
      <c r="V21" s="90"/>
      <c r="W21" s="98"/>
    </row>
    <row r="22" spans="1:23" s="7" customFormat="1" ht="75" customHeight="1" x14ac:dyDescent="0.2">
      <c r="A22" s="80" t="s">
        <v>180</v>
      </c>
      <c r="B22" s="89" t="s">
        <v>162</v>
      </c>
      <c r="C22" s="81" t="s">
        <v>64</v>
      </c>
      <c r="D22" s="82" t="s">
        <v>250</v>
      </c>
      <c r="E22" s="83"/>
      <c r="F22" s="84" t="s">
        <v>62</v>
      </c>
      <c r="G22" s="84" t="s">
        <v>62</v>
      </c>
      <c r="H22" s="84" t="s">
        <v>62</v>
      </c>
      <c r="I22" s="85">
        <f t="shared" si="21"/>
        <v>0</v>
      </c>
      <c r="J22" s="85">
        <f t="shared" si="22"/>
        <v>0</v>
      </c>
      <c r="K22" s="85">
        <f t="shared" si="23"/>
        <v>0</v>
      </c>
      <c r="L22" s="85">
        <f t="shared" si="24"/>
        <v>0</v>
      </c>
      <c r="M22" s="85">
        <f t="shared" si="25"/>
        <v>0</v>
      </c>
      <c r="N22" s="85">
        <f t="shared" si="26"/>
        <v>0</v>
      </c>
      <c r="O22" s="85">
        <f t="shared" si="27"/>
        <v>0</v>
      </c>
      <c r="P22" s="85">
        <f t="shared" si="28"/>
        <v>0</v>
      </c>
      <c r="Q22" s="85">
        <f t="shared" si="29"/>
        <v>0</v>
      </c>
      <c r="R22" s="85">
        <f t="shared" si="32"/>
        <v>0</v>
      </c>
      <c r="S22" s="85">
        <f t="shared" si="19"/>
        <v>0</v>
      </c>
      <c r="T22" s="85">
        <f t="shared" si="33"/>
        <v>0</v>
      </c>
      <c r="U22" s="85">
        <f>IF(C22="High",'[2]Implementation Services'!$K$2,IF(C22="Medium",'[2]Implementation Services'!$N$2,'[2]Implementation Services'!$Q$2))</f>
        <v>5</v>
      </c>
      <c r="V22" s="90"/>
      <c r="W22" s="98"/>
    </row>
    <row r="23" spans="1:23" s="7" customFormat="1" ht="75" customHeight="1" x14ac:dyDescent="0.2">
      <c r="A23" s="80" t="s">
        <v>173</v>
      </c>
      <c r="B23" s="89" t="s">
        <v>162</v>
      </c>
      <c r="C23" s="81" t="s">
        <v>60</v>
      </c>
      <c r="D23" s="82" t="s">
        <v>251</v>
      </c>
      <c r="E23" s="83"/>
      <c r="F23" s="84" t="s">
        <v>62</v>
      </c>
      <c r="G23" s="84" t="s">
        <v>62</v>
      </c>
      <c r="H23" s="84" t="s">
        <v>62</v>
      </c>
      <c r="I23" s="85">
        <f t="shared" si="21"/>
        <v>0</v>
      </c>
      <c r="J23" s="85">
        <f t="shared" si="22"/>
        <v>0</v>
      </c>
      <c r="K23" s="85">
        <f t="shared" si="23"/>
        <v>0</v>
      </c>
      <c r="L23" s="85">
        <f t="shared" si="24"/>
        <v>0</v>
      </c>
      <c r="M23" s="85">
        <f t="shared" si="25"/>
        <v>0</v>
      </c>
      <c r="N23" s="85">
        <f t="shared" si="26"/>
        <v>0</v>
      </c>
      <c r="O23" s="85">
        <f t="shared" si="27"/>
        <v>0</v>
      </c>
      <c r="P23" s="85">
        <f t="shared" si="28"/>
        <v>0</v>
      </c>
      <c r="Q23" s="85">
        <f t="shared" si="29"/>
        <v>0</v>
      </c>
      <c r="R23" s="85">
        <f t="shared" si="32"/>
        <v>0</v>
      </c>
      <c r="S23" s="85">
        <f t="shared" si="19"/>
        <v>0</v>
      </c>
      <c r="T23" s="85">
        <f t="shared" si="33"/>
        <v>0</v>
      </c>
      <c r="U23" s="85">
        <f>IF(C23="High",'[2]Implementation Services'!$K$2,IF(C23="Medium",'[2]Implementation Services'!$N$2,'[2]Implementation Services'!$Q$2))</f>
        <v>3</v>
      </c>
      <c r="V23" s="90"/>
      <c r="W23" s="98"/>
    </row>
    <row r="24" spans="1:23" s="7" customFormat="1" ht="75" customHeight="1" x14ac:dyDescent="0.2">
      <c r="A24" s="80" t="s">
        <v>181</v>
      </c>
      <c r="B24" s="89" t="s">
        <v>162</v>
      </c>
      <c r="C24" s="81" t="s">
        <v>60</v>
      </c>
      <c r="D24" s="82" t="s">
        <v>334</v>
      </c>
      <c r="E24" s="83"/>
      <c r="F24" s="84" t="s">
        <v>62</v>
      </c>
      <c r="G24" s="84" t="s">
        <v>62</v>
      </c>
      <c r="H24" s="84" t="s">
        <v>62</v>
      </c>
      <c r="I24" s="85">
        <f t="shared" si="21"/>
        <v>0</v>
      </c>
      <c r="J24" s="85">
        <f t="shared" si="22"/>
        <v>0</v>
      </c>
      <c r="K24" s="85">
        <f t="shared" si="23"/>
        <v>0</v>
      </c>
      <c r="L24" s="85">
        <f t="shared" si="24"/>
        <v>0</v>
      </c>
      <c r="M24" s="85">
        <f t="shared" si="25"/>
        <v>0</v>
      </c>
      <c r="N24" s="85">
        <f t="shared" si="26"/>
        <v>0</v>
      </c>
      <c r="O24" s="85">
        <f t="shared" si="27"/>
        <v>0</v>
      </c>
      <c r="P24" s="85">
        <f t="shared" si="28"/>
        <v>0</v>
      </c>
      <c r="Q24" s="85">
        <f t="shared" si="29"/>
        <v>0</v>
      </c>
      <c r="R24" s="85">
        <f t="shared" si="32"/>
        <v>0</v>
      </c>
      <c r="S24" s="85">
        <f t="shared" si="19"/>
        <v>0</v>
      </c>
      <c r="T24" s="85">
        <f t="shared" si="33"/>
        <v>0</v>
      </c>
      <c r="U24" s="85">
        <f>IF(C24="High",'[2]Implementation Services'!$K$2,IF(C24="Medium",'[2]Implementation Services'!$N$2,'[2]Implementation Services'!$Q$2))</f>
        <v>3</v>
      </c>
      <c r="V24" s="90"/>
      <c r="W24" s="98"/>
    </row>
    <row r="25" spans="1:23" s="7" customFormat="1" ht="75" customHeight="1" x14ac:dyDescent="0.2">
      <c r="A25" s="80" t="s">
        <v>182</v>
      </c>
      <c r="B25" s="89" t="s">
        <v>162</v>
      </c>
      <c r="C25" s="81" t="s">
        <v>60</v>
      </c>
      <c r="D25" s="82" t="s">
        <v>317</v>
      </c>
      <c r="E25" s="83"/>
      <c r="F25" s="84" t="s">
        <v>62</v>
      </c>
      <c r="G25" s="84" t="s">
        <v>62</v>
      </c>
      <c r="H25" s="84" t="s">
        <v>62</v>
      </c>
      <c r="I25" s="85">
        <f t="shared" si="21"/>
        <v>0</v>
      </c>
      <c r="J25" s="85">
        <f t="shared" si="22"/>
        <v>0</v>
      </c>
      <c r="K25" s="85">
        <f t="shared" si="23"/>
        <v>0</v>
      </c>
      <c r="L25" s="85">
        <f t="shared" si="24"/>
        <v>0</v>
      </c>
      <c r="M25" s="85">
        <f t="shared" si="25"/>
        <v>0</v>
      </c>
      <c r="N25" s="85">
        <f t="shared" si="26"/>
        <v>0</v>
      </c>
      <c r="O25" s="85">
        <f t="shared" si="27"/>
        <v>0</v>
      </c>
      <c r="P25" s="85">
        <f t="shared" si="28"/>
        <v>0</v>
      </c>
      <c r="Q25" s="85">
        <f t="shared" si="29"/>
        <v>0</v>
      </c>
      <c r="R25" s="85">
        <f t="shared" si="32"/>
        <v>0</v>
      </c>
      <c r="S25" s="85">
        <f t="shared" si="19"/>
        <v>0</v>
      </c>
      <c r="T25" s="85">
        <f t="shared" si="33"/>
        <v>0</v>
      </c>
      <c r="U25" s="85">
        <f>IF(C25="High",'[2]Implementation Services'!$K$2,IF(C25="Medium",'[2]Implementation Services'!$N$2,'[2]Implementation Services'!$Q$2))</f>
        <v>3</v>
      </c>
      <c r="V25" s="90"/>
      <c r="W25" s="98"/>
    </row>
    <row r="26" spans="1:23" s="7" customFormat="1" ht="75" customHeight="1" x14ac:dyDescent="0.2">
      <c r="A26" s="80" t="s">
        <v>183</v>
      </c>
      <c r="B26" s="89" t="s">
        <v>162</v>
      </c>
      <c r="C26" s="81" t="s">
        <v>64</v>
      </c>
      <c r="D26" s="82" t="s">
        <v>252</v>
      </c>
      <c r="E26" s="83"/>
      <c r="F26" s="84" t="s">
        <v>62</v>
      </c>
      <c r="G26" s="84" t="s">
        <v>62</v>
      </c>
      <c r="H26" s="84" t="s">
        <v>62</v>
      </c>
      <c r="I26" s="85">
        <f t="shared" si="21"/>
        <v>0</v>
      </c>
      <c r="J26" s="85">
        <f t="shared" si="22"/>
        <v>0</v>
      </c>
      <c r="K26" s="85">
        <f t="shared" si="23"/>
        <v>0</v>
      </c>
      <c r="L26" s="85">
        <f t="shared" si="24"/>
        <v>0</v>
      </c>
      <c r="M26" s="85">
        <f t="shared" si="25"/>
        <v>0</v>
      </c>
      <c r="N26" s="85">
        <f t="shared" si="26"/>
        <v>0</v>
      </c>
      <c r="O26" s="85">
        <f t="shared" si="27"/>
        <v>0</v>
      </c>
      <c r="P26" s="85">
        <f t="shared" si="28"/>
        <v>0</v>
      </c>
      <c r="Q26" s="85">
        <f t="shared" si="29"/>
        <v>0</v>
      </c>
      <c r="R26" s="85">
        <f t="shared" si="32"/>
        <v>0</v>
      </c>
      <c r="S26" s="85">
        <f t="shared" si="19"/>
        <v>0</v>
      </c>
      <c r="T26" s="85">
        <f t="shared" si="33"/>
        <v>0</v>
      </c>
      <c r="U26" s="85">
        <f>IF(C26="High",'[2]Implementation Services'!$K$2,IF(C26="Medium",'[2]Implementation Services'!$N$2,'[2]Implementation Services'!$Q$2))</f>
        <v>5</v>
      </c>
      <c r="V26" s="90"/>
      <c r="W26" s="98"/>
    </row>
    <row r="27" spans="1:23" s="7" customFormat="1" ht="75" customHeight="1" x14ac:dyDescent="0.2">
      <c r="A27" s="80" t="s">
        <v>184</v>
      </c>
      <c r="B27" s="89" t="s">
        <v>162</v>
      </c>
      <c r="C27" s="81" t="s">
        <v>64</v>
      </c>
      <c r="D27" s="82" t="s">
        <v>315</v>
      </c>
      <c r="E27" s="83"/>
      <c r="F27" s="84" t="s">
        <v>62</v>
      </c>
      <c r="G27" s="84" t="s">
        <v>62</v>
      </c>
      <c r="H27" s="84" t="s">
        <v>62</v>
      </c>
      <c r="I27" s="85">
        <f t="shared" si="21"/>
        <v>0</v>
      </c>
      <c r="J27" s="85">
        <f t="shared" si="22"/>
        <v>0</v>
      </c>
      <c r="K27" s="85">
        <f t="shared" si="23"/>
        <v>0</v>
      </c>
      <c r="L27" s="85">
        <f t="shared" si="24"/>
        <v>0</v>
      </c>
      <c r="M27" s="85">
        <f t="shared" si="25"/>
        <v>0</v>
      </c>
      <c r="N27" s="85">
        <f t="shared" si="26"/>
        <v>0</v>
      </c>
      <c r="O27" s="85">
        <f t="shared" si="27"/>
        <v>0</v>
      </c>
      <c r="P27" s="85">
        <f t="shared" si="28"/>
        <v>0</v>
      </c>
      <c r="Q27" s="85">
        <f t="shared" si="29"/>
        <v>0</v>
      </c>
      <c r="R27" s="85">
        <f t="shared" si="32"/>
        <v>0</v>
      </c>
      <c r="S27" s="85">
        <f t="shared" si="19"/>
        <v>0</v>
      </c>
      <c r="T27" s="85">
        <f t="shared" si="33"/>
        <v>0</v>
      </c>
      <c r="U27" s="85">
        <f>IF(C27="High",'[2]Implementation Services'!$K$2,IF(C27="Medium",'[2]Implementation Services'!$N$2,'[2]Implementation Services'!$Q$2))</f>
        <v>5</v>
      </c>
      <c r="V27" s="90"/>
      <c r="W27" s="98"/>
    </row>
    <row r="28" spans="1:23" s="7" customFormat="1" ht="75" customHeight="1" x14ac:dyDescent="0.2">
      <c r="A28" s="80" t="s">
        <v>185</v>
      </c>
      <c r="B28" s="89" t="s">
        <v>162</v>
      </c>
      <c r="C28" s="81" t="s">
        <v>60</v>
      </c>
      <c r="D28" s="82" t="s">
        <v>253</v>
      </c>
      <c r="E28" s="83"/>
      <c r="F28" s="84" t="s">
        <v>62</v>
      </c>
      <c r="G28" s="84" t="s">
        <v>62</v>
      </c>
      <c r="H28" s="84" t="s">
        <v>62</v>
      </c>
      <c r="I28" s="85">
        <f t="shared" si="21"/>
        <v>0</v>
      </c>
      <c r="J28" s="85">
        <f t="shared" si="22"/>
        <v>0</v>
      </c>
      <c r="K28" s="85">
        <f t="shared" si="23"/>
        <v>0</v>
      </c>
      <c r="L28" s="85">
        <f t="shared" si="24"/>
        <v>0</v>
      </c>
      <c r="M28" s="85">
        <f t="shared" si="25"/>
        <v>0</v>
      </c>
      <c r="N28" s="85">
        <f t="shared" si="26"/>
        <v>0</v>
      </c>
      <c r="O28" s="85">
        <f t="shared" si="27"/>
        <v>0</v>
      </c>
      <c r="P28" s="85">
        <f t="shared" si="28"/>
        <v>0</v>
      </c>
      <c r="Q28" s="85">
        <f t="shared" si="29"/>
        <v>0</v>
      </c>
      <c r="R28" s="85">
        <f t="shared" si="32"/>
        <v>0</v>
      </c>
      <c r="S28" s="85">
        <f t="shared" si="19"/>
        <v>0</v>
      </c>
      <c r="T28" s="85">
        <f t="shared" si="33"/>
        <v>0</v>
      </c>
      <c r="U28" s="85">
        <f>IF(C28="High",'[2]Implementation Services'!$K$2,IF(C28="Medium",'[2]Implementation Services'!$N$2,'[2]Implementation Services'!$Q$2))</f>
        <v>3</v>
      </c>
      <c r="V28" s="90"/>
      <c r="W28" s="98"/>
    </row>
    <row r="29" spans="1:23" s="7" customFormat="1" ht="75" customHeight="1" x14ac:dyDescent="0.2">
      <c r="A29" s="80" t="s">
        <v>187</v>
      </c>
      <c r="B29" s="89" t="s">
        <v>162</v>
      </c>
      <c r="C29" s="81" t="s">
        <v>64</v>
      </c>
      <c r="D29" s="82" t="s">
        <v>323</v>
      </c>
      <c r="E29" s="83"/>
      <c r="F29" s="84" t="s">
        <v>62</v>
      </c>
      <c r="G29" s="84" t="s">
        <v>62</v>
      </c>
      <c r="H29" s="84" t="s">
        <v>62</v>
      </c>
      <c r="I29" s="85">
        <f t="shared" ref="I29" si="34">COUNTIFS(C29:C29,"=High",F29:F29,"=YES-Fully meets")</f>
        <v>0</v>
      </c>
      <c r="J29" s="85">
        <f t="shared" ref="J29" si="35">COUNTIFS(C29:C29,"=High",F29:F29,"=YES-Partially meets")</f>
        <v>0</v>
      </c>
      <c r="K29" s="85">
        <f t="shared" ref="K29" si="36">COUNTIFS(C29:C29,"=High",F29:F29,"=NO-Does not meet")</f>
        <v>0</v>
      </c>
      <c r="L29" s="85">
        <f t="shared" ref="L29" si="37">COUNTIFS(C29:C29,"=Medium",F29:F29,"=YES-Fully meets")</f>
        <v>0</v>
      </c>
      <c r="M29" s="85">
        <f t="shared" ref="M29" si="38">COUNTIFS(C29:C29,"=Medium",F29:F29,"=YES-Partially meets")</f>
        <v>0</v>
      </c>
      <c r="N29" s="85">
        <f t="shared" ref="N29" si="39">COUNTIFS(C29:C29,"=Medium",F29:F29,"=NO-Does not meet")</f>
        <v>0</v>
      </c>
      <c r="O29" s="85">
        <f t="shared" ref="O29" si="40">COUNTIFS(C29:C29,"=Low",F29:F29,"=YES-Fully meets")</f>
        <v>0</v>
      </c>
      <c r="P29" s="85">
        <f t="shared" ref="P29" si="41">COUNTIFS(C29:C29,"=Low",F29:F29,"=YES-Partially meets")</f>
        <v>0</v>
      </c>
      <c r="Q29" s="85">
        <f t="shared" ref="Q29" si="42">COUNTIFS(C29:C29,"=Low",F29:F29,"=NO-Does not meet")</f>
        <v>0</v>
      </c>
      <c r="R29" s="85">
        <f t="shared" ref="R29" si="43">+($I29*$I$2)+($J29*$J$2)+(K29*$K$2)+(L29*$L$2)+(M29*$M$2)+(N29*$N$2)+(O29*$O$2)+(P29*$P$2)+(Q29*$Q$2)</f>
        <v>0</v>
      </c>
      <c r="S29" s="85">
        <f t="shared" si="19"/>
        <v>0</v>
      </c>
      <c r="T29" s="85">
        <f t="shared" ref="T29" si="44">+R29*S29</f>
        <v>0</v>
      </c>
      <c r="U29" s="85">
        <f>IF(C29="High",'[2]Implementation Services'!$K$2,IF(C29="Medium",'[2]Implementation Services'!$N$2,'[2]Implementation Services'!$Q$2))</f>
        <v>5</v>
      </c>
      <c r="V29" s="90"/>
      <c r="W29" s="98"/>
    </row>
    <row r="30" spans="1:23" s="7" customFormat="1" ht="75" customHeight="1" x14ac:dyDescent="0.2">
      <c r="A30" s="80" t="s">
        <v>188</v>
      </c>
      <c r="B30" s="89" t="s">
        <v>162</v>
      </c>
      <c r="C30" s="81" t="s">
        <v>60</v>
      </c>
      <c r="D30" s="82" t="s">
        <v>322</v>
      </c>
      <c r="E30" s="83"/>
      <c r="F30" s="84" t="s">
        <v>62</v>
      </c>
      <c r="G30" s="84" t="s">
        <v>62</v>
      </c>
      <c r="H30" s="84" t="s">
        <v>62</v>
      </c>
      <c r="I30" s="85">
        <f t="shared" ref="I30" si="45">COUNTIFS(C30:C30,"=High",F30:F30,"=YES-Fully meets")</f>
        <v>0</v>
      </c>
      <c r="J30" s="85">
        <f t="shared" ref="J30" si="46">COUNTIFS(C30:C30,"=High",F30:F30,"=YES-Partially meets")</f>
        <v>0</v>
      </c>
      <c r="K30" s="85">
        <f t="shared" ref="K30" si="47">COUNTIFS(C30:C30,"=High",F30:F30,"=NO-Does not meet")</f>
        <v>0</v>
      </c>
      <c r="L30" s="85">
        <f t="shared" ref="L30" si="48">COUNTIFS(C30:C30,"=Medium",F30:F30,"=YES-Fully meets")</f>
        <v>0</v>
      </c>
      <c r="M30" s="85">
        <f t="shared" ref="M30" si="49">COUNTIFS(C30:C30,"=Medium",F30:F30,"=YES-Partially meets")</f>
        <v>0</v>
      </c>
      <c r="N30" s="85">
        <f t="shared" ref="N30" si="50">COUNTIFS(C30:C30,"=Medium",F30:F30,"=NO-Does not meet")</f>
        <v>0</v>
      </c>
      <c r="O30" s="85">
        <f t="shared" ref="O30" si="51">COUNTIFS(C30:C30,"=Low",F30:F30,"=YES-Fully meets")</f>
        <v>0</v>
      </c>
      <c r="P30" s="85">
        <f t="shared" ref="P30" si="52">COUNTIFS(C30:C30,"=Low",F30:F30,"=YES-Partially meets")</f>
        <v>0</v>
      </c>
      <c r="Q30" s="85">
        <f t="shared" ref="Q30" si="53">COUNTIFS(C30:C30,"=Low",F30:F30,"=NO-Does not meet")</f>
        <v>0</v>
      </c>
      <c r="R30" s="85">
        <f t="shared" ref="R30" si="54">+($I30*$I$2)+($J30*$J$2)+(K30*$K$2)+(L30*$L$2)+(M30*$M$2)+(N30*$N$2)+(O30*$O$2)+(P30*$P$2)+(Q30*$Q$2)</f>
        <v>0</v>
      </c>
      <c r="S30" s="85">
        <f t="shared" si="19"/>
        <v>0</v>
      </c>
      <c r="T30" s="85">
        <f t="shared" ref="T30" si="55">+R30*S30</f>
        <v>0</v>
      </c>
      <c r="U30" s="85">
        <f>IF(C30="High",'[2]Implementation Services'!$K$2,IF(C30="Medium",'[2]Implementation Services'!$N$2,'[2]Implementation Services'!$Q$2))</f>
        <v>3</v>
      </c>
      <c r="V30" s="90"/>
      <c r="W30" s="98"/>
    </row>
    <row r="31" spans="1:23" s="7" customFormat="1" ht="75" customHeight="1" x14ac:dyDescent="0.2">
      <c r="A31" s="80" t="s">
        <v>189</v>
      </c>
      <c r="B31" s="89" t="s">
        <v>186</v>
      </c>
      <c r="C31" s="81" t="s">
        <v>64</v>
      </c>
      <c r="D31" s="82" t="s">
        <v>254</v>
      </c>
      <c r="E31" s="83"/>
      <c r="F31" s="84" t="s">
        <v>62</v>
      </c>
      <c r="G31" s="84" t="s">
        <v>62</v>
      </c>
      <c r="H31" s="84" t="s">
        <v>62</v>
      </c>
      <c r="I31" s="85">
        <f t="shared" ref="I31:I74" si="56">COUNTIFS(C31:C31,"=High",F31:F31,"=YES-Fully meets")</f>
        <v>0</v>
      </c>
      <c r="J31" s="85">
        <f t="shared" ref="J31:J74" si="57">COUNTIFS(C31:C31,"=High",F31:F31,"=YES-Partially meets")</f>
        <v>0</v>
      </c>
      <c r="K31" s="85">
        <f t="shared" ref="K31:K74" si="58">COUNTIFS(C31:C31,"=High",F31:F31,"=NO-Does not meet")</f>
        <v>0</v>
      </c>
      <c r="L31" s="85">
        <f t="shared" ref="L31:L74" si="59">COUNTIFS(C31:C31,"=Medium",F31:F31,"=YES-Fully meets")</f>
        <v>0</v>
      </c>
      <c r="M31" s="85">
        <f t="shared" ref="M31:M74" si="60">COUNTIFS(C31:C31,"=Medium",F31:F31,"=YES-Partially meets")</f>
        <v>0</v>
      </c>
      <c r="N31" s="85">
        <f t="shared" ref="N31:N74" si="61">COUNTIFS(C31:C31,"=Medium",F31:F31,"=NO-Does not meet")</f>
        <v>0</v>
      </c>
      <c r="O31" s="85">
        <f t="shared" ref="O31:O74" si="62">COUNTIFS(C31:C31,"=Low",F31:F31,"=YES-Fully meets")</f>
        <v>0</v>
      </c>
      <c r="P31" s="85">
        <f t="shared" ref="P31:P74" si="63">COUNTIFS(C31:C31,"=Low",F31:F31,"=YES-Partially meets")</f>
        <v>0</v>
      </c>
      <c r="Q31" s="85">
        <f t="shared" ref="Q31:Q74" si="64">COUNTIFS(C31:C31,"=Low",F31:F31,"=NO-Does not meet")</f>
        <v>0</v>
      </c>
      <c r="R31" s="85">
        <f t="shared" ref="R31:R76" si="65">+($I31*$I$2)+($J31*$J$2)+(K31*$K$2)+(L31*$L$2)+(M31*$M$2)+(N31*$N$2)+(O31*$O$2)+(P31*$P$2)+(Q31*$Q$2)</f>
        <v>0</v>
      </c>
      <c r="S31" s="85">
        <f t="shared" ref="S31:S76" si="66">IF($G31="Production",1,IF($G31="Development",0.25,0))</f>
        <v>0</v>
      </c>
      <c r="T31" s="85">
        <f t="shared" ref="T31:T76" si="67">+R31*S31</f>
        <v>0</v>
      </c>
      <c r="U31" s="85">
        <f>IF(C31="High",'[2]Implementation Services'!$K$2,IF(C31="Medium",'[2]Implementation Services'!$N$2,'[2]Implementation Services'!$Q$2))</f>
        <v>5</v>
      </c>
      <c r="V31" s="90"/>
      <c r="W31" s="98"/>
    </row>
    <row r="32" spans="1:23" s="7" customFormat="1" ht="75" customHeight="1" x14ac:dyDescent="0.2">
      <c r="A32" s="80" t="s">
        <v>190</v>
      </c>
      <c r="B32" s="89" t="s">
        <v>186</v>
      </c>
      <c r="C32" s="81" t="s">
        <v>64</v>
      </c>
      <c r="D32" s="82" t="s">
        <v>255</v>
      </c>
      <c r="E32" s="83"/>
      <c r="F32" s="84" t="s">
        <v>62</v>
      </c>
      <c r="G32" s="84" t="s">
        <v>62</v>
      </c>
      <c r="H32" s="84" t="s">
        <v>62</v>
      </c>
      <c r="I32" s="85">
        <f t="shared" si="56"/>
        <v>0</v>
      </c>
      <c r="J32" s="85">
        <f t="shared" si="57"/>
        <v>0</v>
      </c>
      <c r="K32" s="85">
        <f t="shared" si="58"/>
        <v>0</v>
      </c>
      <c r="L32" s="85">
        <f t="shared" si="59"/>
        <v>0</v>
      </c>
      <c r="M32" s="85">
        <f t="shared" si="60"/>
        <v>0</v>
      </c>
      <c r="N32" s="85">
        <f t="shared" si="61"/>
        <v>0</v>
      </c>
      <c r="O32" s="85">
        <f t="shared" si="62"/>
        <v>0</v>
      </c>
      <c r="P32" s="85">
        <f t="shared" si="63"/>
        <v>0</v>
      </c>
      <c r="Q32" s="85">
        <f t="shared" si="64"/>
        <v>0</v>
      </c>
      <c r="R32" s="85">
        <f t="shared" si="65"/>
        <v>0</v>
      </c>
      <c r="S32" s="85">
        <f t="shared" si="66"/>
        <v>0</v>
      </c>
      <c r="T32" s="85">
        <f t="shared" si="67"/>
        <v>0</v>
      </c>
      <c r="U32" s="85">
        <f>IF(C32="High",'[2]Implementation Services'!$K$2,IF(C32="Medium",'[2]Implementation Services'!$N$2,'[2]Implementation Services'!$Q$2))</f>
        <v>5</v>
      </c>
      <c r="V32" s="90"/>
      <c r="W32" s="98"/>
    </row>
    <row r="33" spans="1:23" s="7" customFormat="1" ht="75" customHeight="1" x14ac:dyDescent="0.2">
      <c r="A33" s="80" t="s">
        <v>191</v>
      </c>
      <c r="B33" s="89" t="s">
        <v>186</v>
      </c>
      <c r="C33" s="81" t="s">
        <v>64</v>
      </c>
      <c r="D33" s="82" t="s">
        <v>256</v>
      </c>
      <c r="E33" s="83"/>
      <c r="F33" s="84" t="s">
        <v>62</v>
      </c>
      <c r="G33" s="84" t="s">
        <v>62</v>
      </c>
      <c r="H33" s="84" t="s">
        <v>62</v>
      </c>
      <c r="I33" s="85">
        <f t="shared" si="56"/>
        <v>0</v>
      </c>
      <c r="J33" s="85">
        <f t="shared" si="57"/>
        <v>0</v>
      </c>
      <c r="K33" s="85">
        <f t="shared" si="58"/>
        <v>0</v>
      </c>
      <c r="L33" s="85">
        <f t="shared" si="59"/>
        <v>0</v>
      </c>
      <c r="M33" s="85">
        <f t="shared" si="60"/>
        <v>0</v>
      </c>
      <c r="N33" s="85">
        <f t="shared" si="61"/>
        <v>0</v>
      </c>
      <c r="O33" s="85">
        <f t="shared" si="62"/>
        <v>0</v>
      </c>
      <c r="P33" s="85">
        <f t="shared" si="63"/>
        <v>0</v>
      </c>
      <c r="Q33" s="85">
        <f t="shared" si="64"/>
        <v>0</v>
      </c>
      <c r="R33" s="85">
        <f t="shared" si="65"/>
        <v>0</v>
      </c>
      <c r="S33" s="85">
        <f t="shared" si="66"/>
        <v>0</v>
      </c>
      <c r="T33" s="85">
        <f t="shared" si="67"/>
        <v>0</v>
      </c>
      <c r="U33" s="85">
        <f>IF(C33="High",'[2]Implementation Services'!$K$2,IF(C33="Medium",'[2]Implementation Services'!$N$2,'[2]Implementation Services'!$Q$2))</f>
        <v>5</v>
      </c>
      <c r="V33" s="90"/>
      <c r="W33" s="98"/>
    </row>
    <row r="34" spans="1:23" s="7" customFormat="1" ht="75" customHeight="1" x14ac:dyDescent="0.2">
      <c r="A34" s="80" t="s">
        <v>192</v>
      </c>
      <c r="B34" s="89" t="s">
        <v>186</v>
      </c>
      <c r="C34" s="81" t="s">
        <v>64</v>
      </c>
      <c r="D34" s="82" t="s">
        <v>257</v>
      </c>
      <c r="E34" s="83"/>
      <c r="F34" s="84" t="s">
        <v>62</v>
      </c>
      <c r="G34" s="84" t="s">
        <v>62</v>
      </c>
      <c r="H34" s="84" t="s">
        <v>62</v>
      </c>
      <c r="I34" s="85">
        <f t="shared" si="56"/>
        <v>0</v>
      </c>
      <c r="J34" s="85">
        <f t="shared" si="57"/>
        <v>0</v>
      </c>
      <c r="K34" s="85">
        <f t="shared" si="58"/>
        <v>0</v>
      </c>
      <c r="L34" s="85">
        <f t="shared" si="59"/>
        <v>0</v>
      </c>
      <c r="M34" s="85">
        <f t="shared" si="60"/>
        <v>0</v>
      </c>
      <c r="N34" s="85">
        <f t="shared" si="61"/>
        <v>0</v>
      </c>
      <c r="O34" s="85">
        <f t="shared" si="62"/>
        <v>0</v>
      </c>
      <c r="P34" s="85">
        <f t="shared" si="63"/>
        <v>0</v>
      </c>
      <c r="Q34" s="85">
        <f t="shared" si="64"/>
        <v>0</v>
      </c>
      <c r="R34" s="85">
        <f t="shared" si="65"/>
        <v>0</v>
      </c>
      <c r="S34" s="85">
        <f t="shared" si="66"/>
        <v>0</v>
      </c>
      <c r="T34" s="85">
        <f t="shared" si="67"/>
        <v>0</v>
      </c>
      <c r="U34" s="85">
        <f>IF(C34="High",'[2]Implementation Services'!$K$2,IF(C34="Medium",'[2]Implementation Services'!$N$2,'[2]Implementation Services'!$Q$2))</f>
        <v>5</v>
      </c>
      <c r="V34" s="90"/>
      <c r="W34" s="98"/>
    </row>
    <row r="35" spans="1:23" s="7" customFormat="1" ht="75" customHeight="1" x14ac:dyDescent="0.2">
      <c r="A35" s="80" t="s">
        <v>193</v>
      </c>
      <c r="B35" s="89" t="s">
        <v>186</v>
      </c>
      <c r="C35" s="81" t="s">
        <v>64</v>
      </c>
      <c r="D35" s="82" t="s">
        <v>258</v>
      </c>
      <c r="E35" s="83"/>
      <c r="F35" s="84" t="s">
        <v>62</v>
      </c>
      <c r="G35" s="84" t="s">
        <v>62</v>
      </c>
      <c r="H35" s="84" t="s">
        <v>62</v>
      </c>
      <c r="I35" s="85">
        <f t="shared" si="56"/>
        <v>0</v>
      </c>
      <c r="J35" s="85">
        <f t="shared" si="57"/>
        <v>0</v>
      </c>
      <c r="K35" s="85">
        <f t="shared" si="58"/>
        <v>0</v>
      </c>
      <c r="L35" s="85">
        <f t="shared" si="59"/>
        <v>0</v>
      </c>
      <c r="M35" s="85">
        <f t="shared" si="60"/>
        <v>0</v>
      </c>
      <c r="N35" s="85">
        <f t="shared" si="61"/>
        <v>0</v>
      </c>
      <c r="O35" s="85">
        <f t="shared" si="62"/>
        <v>0</v>
      </c>
      <c r="P35" s="85">
        <f t="shared" si="63"/>
        <v>0</v>
      </c>
      <c r="Q35" s="85">
        <f t="shared" si="64"/>
        <v>0</v>
      </c>
      <c r="R35" s="85">
        <f t="shared" si="65"/>
        <v>0</v>
      </c>
      <c r="S35" s="85">
        <f t="shared" si="66"/>
        <v>0</v>
      </c>
      <c r="T35" s="85">
        <f t="shared" si="67"/>
        <v>0</v>
      </c>
      <c r="U35" s="85">
        <f>IF(C35="High",'[2]Implementation Services'!$K$2,IF(C35="Medium",'[2]Implementation Services'!$N$2,'[2]Implementation Services'!$Q$2))</f>
        <v>5</v>
      </c>
      <c r="V35" s="90"/>
      <c r="W35" s="98"/>
    </row>
    <row r="36" spans="1:23" s="7" customFormat="1" ht="75" customHeight="1" x14ac:dyDescent="0.2">
      <c r="A36" s="80" t="s">
        <v>320</v>
      </c>
      <c r="B36" s="89" t="s">
        <v>186</v>
      </c>
      <c r="C36" s="81" t="s">
        <v>64</v>
      </c>
      <c r="D36" s="82" t="s">
        <v>259</v>
      </c>
      <c r="E36" s="83"/>
      <c r="F36" s="84" t="s">
        <v>62</v>
      </c>
      <c r="G36" s="84" t="s">
        <v>62</v>
      </c>
      <c r="H36" s="84" t="s">
        <v>62</v>
      </c>
      <c r="I36" s="85">
        <f t="shared" si="56"/>
        <v>0</v>
      </c>
      <c r="J36" s="85">
        <f t="shared" si="57"/>
        <v>0</v>
      </c>
      <c r="K36" s="85">
        <f t="shared" si="58"/>
        <v>0</v>
      </c>
      <c r="L36" s="85">
        <f t="shared" si="59"/>
        <v>0</v>
      </c>
      <c r="M36" s="85">
        <f t="shared" si="60"/>
        <v>0</v>
      </c>
      <c r="N36" s="85">
        <f t="shared" si="61"/>
        <v>0</v>
      </c>
      <c r="O36" s="85">
        <f t="shared" si="62"/>
        <v>0</v>
      </c>
      <c r="P36" s="85">
        <f t="shared" si="63"/>
        <v>0</v>
      </c>
      <c r="Q36" s="85">
        <f t="shared" si="64"/>
        <v>0</v>
      </c>
      <c r="R36" s="85">
        <f t="shared" si="65"/>
        <v>0</v>
      </c>
      <c r="S36" s="85">
        <f t="shared" si="66"/>
        <v>0</v>
      </c>
      <c r="T36" s="85">
        <f t="shared" si="67"/>
        <v>0</v>
      </c>
      <c r="U36" s="85">
        <f>IF(C36="High",'[2]Implementation Services'!$K$2,IF(C36="Medium",'[2]Implementation Services'!$N$2,'[2]Implementation Services'!$Q$2))</f>
        <v>5</v>
      </c>
      <c r="V36" s="90"/>
      <c r="W36" s="98"/>
    </row>
    <row r="37" spans="1:23" s="7" customFormat="1" ht="75" customHeight="1" x14ac:dyDescent="0.2">
      <c r="A37" s="80" t="s">
        <v>195</v>
      </c>
      <c r="B37" s="89" t="s">
        <v>186</v>
      </c>
      <c r="C37" s="81" t="s">
        <v>64</v>
      </c>
      <c r="D37" s="82" t="s">
        <v>260</v>
      </c>
      <c r="E37" s="83"/>
      <c r="F37" s="84" t="s">
        <v>62</v>
      </c>
      <c r="G37" s="84" t="s">
        <v>62</v>
      </c>
      <c r="H37" s="84" t="s">
        <v>62</v>
      </c>
      <c r="I37" s="85">
        <f t="shared" si="56"/>
        <v>0</v>
      </c>
      <c r="J37" s="85">
        <f t="shared" si="57"/>
        <v>0</v>
      </c>
      <c r="K37" s="85">
        <f t="shared" si="58"/>
        <v>0</v>
      </c>
      <c r="L37" s="85">
        <f t="shared" si="59"/>
        <v>0</v>
      </c>
      <c r="M37" s="85">
        <f t="shared" si="60"/>
        <v>0</v>
      </c>
      <c r="N37" s="85">
        <f t="shared" si="61"/>
        <v>0</v>
      </c>
      <c r="O37" s="85">
        <f t="shared" si="62"/>
        <v>0</v>
      </c>
      <c r="P37" s="85">
        <f t="shared" si="63"/>
        <v>0</v>
      </c>
      <c r="Q37" s="85">
        <f t="shared" si="64"/>
        <v>0</v>
      </c>
      <c r="R37" s="85">
        <f t="shared" si="65"/>
        <v>0</v>
      </c>
      <c r="S37" s="85">
        <f t="shared" si="66"/>
        <v>0</v>
      </c>
      <c r="T37" s="85">
        <f t="shared" si="67"/>
        <v>0</v>
      </c>
      <c r="U37" s="85">
        <f>IF(C37="High",'[2]Implementation Services'!$K$2,IF(C37="Medium",'[2]Implementation Services'!$N$2,'[2]Implementation Services'!$Q$2))</f>
        <v>5</v>
      </c>
      <c r="V37" s="90"/>
      <c r="W37" s="98"/>
    </row>
    <row r="38" spans="1:23" s="7" customFormat="1" ht="75" customHeight="1" x14ac:dyDescent="0.2">
      <c r="A38" s="80" t="s">
        <v>196</v>
      </c>
      <c r="B38" s="89" t="s">
        <v>194</v>
      </c>
      <c r="C38" s="81" t="s">
        <v>64</v>
      </c>
      <c r="D38" s="82" t="s">
        <v>261</v>
      </c>
      <c r="E38" s="83"/>
      <c r="F38" s="84" t="s">
        <v>62</v>
      </c>
      <c r="G38" s="84" t="s">
        <v>62</v>
      </c>
      <c r="H38" s="84" t="s">
        <v>62</v>
      </c>
      <c r="I38" s="85">
        <f t="shared" si="56"/>
        <v>0</v>
      </c>
      <c r="J38" s="85">
        <f t="shared" si="57"/>
        <v>0</v>
      </c>
      <c r="K38" s="85">
        <f t="shared" si="58"/>
        <v>0</v>
      </c>
      <c r="L38" s="85">
        <f t="shared" si="59"/>
        <v>0</v>
      </c>
      <c r="M38" s="85">
        <f t="shared" si="60"/>
        <v>0</v>
      </c>
      <c r="N38" s="85">
        <f t="shared" si="61"/>
        <v>0</v>
      </c>
      <c r="O38" s="85">
        <f t="shared" si="62"/>
        <v>0</v>
      </c>
      <c r="P38" s="85">
        <f t="shared" si="63"/>
        <v>0</v>
      </c>
      <c r="Q38" s="85">
        <f t="shared" si="64"/>
        <v>0</v>
      </c>
      <c r="R38" s="85">
        <f t="shared" si="65"/>
        <v>0</v>
      </c>
      <c r="S38" s="85">
        <f t="shared" si="66"/>
        <v>0</v>
      </c>
      <c r="T38" s="85">
        <f t="shared" si="67"/>
        <v>0</v>
      </c>
      <c r="U38" s="85">
        <f>IF(C38="High",'[2]Implementation Services'!$K$2,IF(C38="Medium",'[2]Implementation Services'!$N$2,'[2]Implementation Services'!$Q$2))</f>
        <v>5</v>
      </c>
      <c r="V38" s="90"/>
      <c r="W38" s="98"/>
    </row>
    <row r="39" spans="1:23" s="7" customFormat="1" ht="75" customHeight="1" x14ac:dyDescent="0.2">
      <c r="A39" s="80" t="s">
        <v>198</v>
      </c>
      <c r="B39" s="89" t="s">
        <v>194</v>
      </c>
      <c r="C39" s="81" t="s">
        <v>64</v>
      </c>
      <c r="D39" s="82" t="s">
        <v>262</v>
      </c>
      <c r="E39" s="83"/>
      <c r="F39" s="84" t="s">
        <v>62</v>
      </c>
      <c r="G39" s="84" t="s">
        <v>62</v>
      </c>
      <c r="H39" s="84" t="s">
        <v>62</v>
      </c>
      <c r="I39" s="85">
        <f t="shared" si="56"/>
        <v>0</v>
      </c>
      <c r="J39" s="85">
        <f t="shared" si="57"/>
        <v>0</v>
      </c>
      <c r="K39" s="85">
        <f t="shared" si="58"/>
        <v>0</v>
      </c>
      <c r="L39" s="85">
        <f t="shared" si="59"/>
        <v>0</v>
      </c>
      <c r="M39" s="85">
        <f t="shared" si="60"/>
        <v>0</v>
      </c>
      <c r="N39" s="85">
        <f t="shared" si="61"/>
        <v>0</v>
      </c>
      <c r="O39" s="85">
        <f t="shared" si="62"/>
        <v>0</v>
      </c>
      <c r="P39" s="85">
        <f t="shared" si="63"/>
        <v>0</v>
      </c>
      <c r="Q39" s="85">
        <f t="shared" si="64"/>
        <v>0</v>
      </c>
      <c r="R39" s="85">
        <f t="shared" si="65"/>
        <v>0</v>
      </c>
      <c r="S39" s="85">
        <f t="shared" si="66"/>
        <v>0</v>
      </c>
      <c r="T39" s="85">
        <f t="shared" si="67"/>
        <v>0</v>
      </c>
      <c r="U39" s="85">
        <f>IF(C39="High",'[2]Implementation Services'!$K$2,IF(C39="Medium",'[2]Implementation Services'!$N$2,'[2]Implementation Services'!$Q$2))</f>
        <v>5</v>
      </c>
      <c r="V39" s="90"/>
      <c r="W39" s="98"/>
    </row>
    <row r="40" spans="1:23" s="7" customFormat="1" ht="75" customHeight="1" x14ac:dyDescent="0.2">
      <c r="A40" s="80" t="s">
        <v>199</v>
      </c>
      <c r="B40" s="89" t="s">
        <v>194</v>
      </c>
      <c r="C40" s="81" t="s">
        <v>60</v>
      </c>
      <c r="D40" s="82" t="s">
        <v>263</v>
      </c>
      <c r="E40" s="83"/>
      <c r="F40" s="84" t="s">
        <v>62</v>
      </c>
      <c r="G40" s="84" t="s">
        <v>62</v>
      </c>
      <c r="H40" s="84" t="s">
        <v>62</v>
      </c>
      <c r="I40" s="85">
        <f t="shared" si="56"/>
        <v>0</v>
      </c>
      <c r="J40" s="85">
        <f t="shared" si="57"/>
        <v>0</v>
      </c>
      <c r="K40" s="85">
        <f t="shared" si="58"/>
        <v>0</v>
      </c>
      <c r="L40" s="85">
        <f t="shared" si="59"/>
        <v>0</v>
      </c>
      <c r="M40" s="85">
        <f t="shared" si="60"/>
        <v>0</v>
      </c>
      <c r="N40" s="85">
        <f t="shared" si="61"/>
        <v>0</v>
      </c>
      <c r="O40" s="85">
        <f t="shared" si="62"/>
        <v>0</v>
      </c>
      <c r="P40" s="85">
        <f t="shared" si="63"/>
        <v>0</v>
      </c>
      <c r="Q40" s="85">
        <f t="shared" si="64"/>
        <v>0</v>
      </c>
      <c r="R40" s="85">
        <f t="shared" si="65"/>
        <v>0</v>
      </c>
      <c r="S40" s="85">
        <f t="shared" si="66"/>
        <v>0</v>
      </c>
      <c r="T40" s="85">
        <f t="shared" si="67"/>
        <v>0</v>
      </c>
      <c r="U40" s="85">
        <f>IF(C40="High",'[2]Implementation Services'!$K$2,IF(C40="Medium",'[2]Implementation Services'!$N$2,'[2]Implementation Services'!$Q$2))</f>
        <v>3</v>
      </c>
      <c r="V40" s="90"/>
      <c r="W40" s="98"/>
    </row>
    <row r="41" spans="1:23" s="7" customFormat="1" ht="75" customHeight="1" x14ac:dyDescent="0.2">
      <c r="A41" s="80" t="s">
        <v>200</v>
      </c>
      <c r="B41" s="89" t="s">
        <v>197</v>
      </c>
      <c r="C41" s="81" t="s">
        <v>64</v>
      </c>
      <c r="D41" s="82" t="s">
        <v>264</v>
      </c>
      <c r="E41" s="83"/>
      <c r="F41" s="84" t="s">
        <v>62</v>
      </c>
      <c r="G41" s="84" t="s">
        <v>62</v>
      </c>
      <c r="H41" s="84" t="s">
        <v>62</v>
      </c>
      <c r="I41" s="85">
        <f t="shared" si="56"/>
        <v>0</v>
      </c>
      <c r="J41" s="85">
        <f t="shared" si="57"/>
        <v>0</v>
      </c>
      <c r="K41" s="85">
        <f t="shared" si="58"/>
        <v>0</v>
      </c>
      <c r="L41" s="85">
        <f t="shared" si="59"/>
        <v>0</v>
      </c>
      <c r="M41" s="85">
        <f t="shared" si="60"/>
        <v>0</v>
      </c>
      <c r="N41" s="85">
        <f t="shared" si="61"/>
        <v>0</v>
      </c>
      <c r="O41" s="85">
        <f t="shared" si="62"/>
        <v>0</v>
      </c>
      <c r="P41" s="85">
        <f t="shared" si="63"/>
        <v>0</v>
      </c>
      <c r="Q41" s="85">
        <f t="shared" si="64"/>
        <v>0</v>
      </c>
      <c r="R41" s="85">
        <f t="shared" si="65"/>
        <v>0</v>
      </c>
      <c r="S41" s="85">
        <f t="shared" si="66"/>
        <v>0</v>
      </c>
      <c r="T41" s="85">
        <f t="shared" si="67"/>
        <v>0</v>
      </c>
      <c r="U41" s="85">
        <f>IF(C41="High",'[2]Implementation Services'!$K$2,IF(C41="Medium",'[2]Implementation Services'!$N$2,'[2]Implementation Services'!$Q$2))</f>
        <v>5</v>
      </c>
      <c r="V41" s="90"/>
      <c r="W41" s="98"/>
    </row>
    <row r="42" spans="1:23" s="7" customFormat="1" ht="75" customHeight="1" x14ac:dyDescent="0.2">
      <c r="A42" s="80" t="s">
        <v>201</v>
      </c>
      <c r="B42" s="89" t="s">
        <v>197</v>
      </c>
      <c r="C42" s="81" t="s">
        <v>64</v>
      </c>
      <c r="D42" s="82" t="s">
        <v>265</v>
      </c>
      <c r="E42" s="83"/>
      <c r="F42" s="84" t="s">
        <v>62</v>
      </c>
      <c r="G42" s="84" t="s">
        <v>62</v>
      </c>
      <c r="H42" s="84" t="s">
        <v>62</v>
      </c>
      <c r="I42" s="85">
        <f t="shared" si="56"/>
        <v>0</v>
      </c>
      <c r="J42" s="85">
        <f t="shared" si="57"/>
        <v>0</v>
      </c>
      <c r="K42" s="85">
        <f t="shared" si="58"/>
        <v>0</v>
      </c>
      <c r="L42" s="85">
        <f t="shared" si="59"/>
        <v>0</v>
      </c>
      <c r="M42" s="85">
        <f t="shared" si="60"/>
        <v>0</v>
      </c>
      <c r="N42" s="85">
        <f t="shared" si="61"/>
        <v>0</v>
      </c>
      <c r="O42" s="85">
        <f t="shared" si="62"/>
        <v>0</v>
      </c>
      <c r="P42" s="85">
        <f t="shared" si="63"/>
        <v>0</v>
      </c>
      <c r="Q42" s="85">
        <f t="shared" si="64"/>
        <v>0</v>
      </c>
      <c r="R42" s="85">
        <f t="shared" si="65"/>
        <v>0</v>
      </c>
      <c r="S42" s="85">
        <f t="shared" si="66"/>
        <v>0</v>
      </c>
      <c r="T42" s="85">
        <f t="shared" si="67"/>
        <v>0</v>
      </c>
      <c r="U42" s="85">
        <f>IF(C42="High",'[2]Implementation Services'!$K$2,IF(C42="Medium",'[2]Implementation Services'!$N$2,'[2]Implementation Services'!$Q$2))</f>
        <v>5</v>
      </c>
      <c r="V42" s="90"/>
      <c r="W42" s="98"/>
    </row>
    <row r="43" spans="1:23" s="7" customFormat="1" ht="75" customHeight="1" x14ac:dyDescent="0.2">
      <c r="A43" s="80" t="s">
        <v>202</v>
      </c>
      <c r="B43" s="89" t="s">
        <v>197</v>
      </c>
      <c r="C43" s="81" t="s">
        <v>64</v>
      </c>
      <c r="D43" s="82" t="s">
        <v>266</v>
      </c>
      <c r="E43" s="83"/>
      <c r="F43" s="84" t="s">
        <v>62</v>
      </c>
      <c r="G43" s="84" t="s">
        <v>62</v>
      </c>
      <c r="H43" s="84" t="s">
        <v>62</v>
      </c>
      <c r="I43" s="85">
        <f t="shared" si="56"/>
        <v>0</v>
      </c>
      <c r="J43" s="85">
        <f t="shared" si="57"/>
        <v>0</v>
      </c>
      <c r="K43" s="85">
        <f t="shared" si="58"/>
        <v>0</v>
      </c>
      <c r="L43" s="85">
        <f t="shared" si="59"/>
        <v>0</v>
      </c>
      <c r="M43" s="85">
        <f t="shared" si="60"/>
        <v>0</v>
      </c>
      <c r="N43" s="85">
        <f t="shared" si="61"/>
        <v>0</v>
      </c>
      <c r="O43" s="85">
        <f t="shared" si="62"/>
        <v>0</v>
      </c>
      <c r="P43" s="85">
        <f t="shared" si="63"/>
        <v>0</v>
      </c>
      <c r="Q43" s="85">
        <f t="shared" si="64"/>
        <v>0</v>
      </c>
      <c r="R43" s="85">
        <f t="shared" si="65"/>
        <v>0</v>
      </c>
      <c r="S43" s="85">
        <f t="shared" si="66"/>
        <v>0</v>
      </c>
      <c r="T43" s="85">
        <f t="shared" si="67"/>
        <v>0</v>
      </c>
      <c r="U43" s="85">
        <f>IF(C43="High",'[2]Implementation Services'!$K$2,IF(C43="Medium",'[2]Implementation Services'!$N$2,'[2]Implementation Services'!$Q$2))</f>
        <v>5</v>
      </c>
      <c r="V43" s="90"/>
      <c r="W43" s="98"/>
    </row>
    <row r="44" spans="1:23" s="7" customFormat="1" ht="75" customHeight="1" x14ac:dyDescent="0.2">
      <c r="A44" s="80" t="s">
        <v>203</v>
      </c>
      <c r="B44" s="89" t="s">
        <v>197</v>
      </c>
      <c r="C44" s="81" t="s">
        <v>64</v>
      </c>
      <c r="D44" s="82" t="s">
        <v>267</v>
      </c>
      <c r="E44" s="83"/>
      <c r="F44" s="84" t="s">
        <v>62</v>
      </c>
      <c r="G44" s="84" t="s">
        <v>62</v>
      </c>
      <c r="H44" s="84" t="s">
        <v>62</v>
      </c>
      <c r="I44" s="85">
        <f t="shared" si="56"/>
        <v>0</v>
      </c>
      <c r="J44" s="85">
        <f t="shared" si="57"/>
        <v>0</v>
      </c>
      <c r="K44" s="85">
        <f t="shared" si="58"/>
        <v>0</v>
      </c>
      <c r="L44" s="85">
        <f t="shared" si="59"/>
        <v>0</v>
      </c>
      <c r="M44" s="85">
        <f t="shared" si="60"/>
        <v>0</v>
      </c>
      <c r="N44" s="85">
        <f t="shared" si="61"/>
        <v>0</v>
      </c>
      <c r="O44" s="85">
        <f t="shared" si="62"/>
        <v>0</v>
      </c>
      <c r="P44" s="85">
        <f t="shared" si="63"/>
        <v>0</v>
      </c>
      <c r="Q44" s="85">
        <f t="shared" si="64"/>
        <v>0</v>
      </c>
      <c r="R44" s="85">
        <f t="shared" si="65"/>
        <v>0</v>
      </c>
      <c r="S44" s="85">
        <f t="shared" si="66"/>
        <v>0</v>
      </c>
      <c r="T44" s="85">
        <f t="shared" si="67"/>
        <v>0</v>
      </c>
      <c r="U44" s="85">
        <f>IF(C44="High",'[2]Implementation Services'!$K$2,IF(C44="Medium",'[2]Implementation Services'!$N$2,'[2]Implementation Services'!$Q$2))</f>
        <v>5</v>
      </c>
      <c r="V44" s="90"/>
      <c r="W44" s="98"/>
    </row>
    <row r="45" spans="1:23" s="7" customFormat="1" ht="75" customHeight="1" x14ac:dyDescent="0.2">
      <c r="A45" s="80" t="s">
        <v>205</v>
      </c>
      <c r="B45" s="89" t="s">
        <v>197</v>
      </c>
      <c r="C45" s="81" t="s">
        <v>64</v>
      </c>
      <c r="D45" s="82" t="s">
        <v>268</v>
      </c>
      <c r="E45" s="83"/>
      <c r="F45" s="84" t="s">
        <v>62</v>
      </c>
      <c r="G45" s="84" t="s">
        <v>62</v>
      </c>
      <c r="H45" s="84" t="s">
        <v>62</v>
      </c>
      <c r="I45" s="85">
        <f t="shared" si="56"/>
        <v>0</v>
      </c>
      <c r="J45" s="85">
        <f t="shared" si="57"/>
        <v>0</v>
      </c>
      <c r="K45" s="85">
        <f t="shared" si="58"/>
        <v>0</v>
      </c>
      <c r="L45" s="85">
        <f t="shared" si="59"/>
        <v>0</v>
      </c>
      <c r="M45" s="85">
        <f t="shared" si="60"/>
        <v>0</v>
      </c>
      <c r="N45" s="85">
        <f t="shared" si="61"/>
        <v>0</v>
      </c>
      <c r="O45" s="85">
        <f t="shared" si="62"/>
        <v>0</v>
      </c>
      <c r="P45" s="85">
        <f t="shared" si="63"/>
        <v>0</v>
      </c>
      <c r="Q45" s="85">
        <f t="shared" si="64"/>
        <v>0</v>
      </c>
      <c r="R45" s="85">
        <f t="shared" si="65"/>
        <v>0</v>
      </c>
      <c r="S45" s="85">
        <f t="shared" si="66"/>
        <v>0</v>
      </c>
      <c r="T45" s="85">
        <f t="shared" si="67"/>
        <v>0</v>
      </c>
      <c r="U45" s="85">
        <f>IF(C45="High",'[2]Implementation Services'!$K$2,IF(C45="Medium",'[2]Implementation Services'!$N$2,'[2]Implementation Services'!$Q$2))</f>
        <v>5</v>
      </c>
      <c r="V45" s="90"/>
      <c r="W45" s="98"/>
    </row>
    <row r="46" spans="1:23" s="7" customFormat="1" ht="75" customHeight="1" x14ac:dyDescent="0.2">
      <c r="A46" s="80" t="s">
        <v>206</v>
      </c>
      <c r="B46" s="89" t="s">
        <v>197</v>
      </c>
      <c r="C46" s="81" t="s">
        <v>64</v>
      </c>
      <c r="D46" s="82" t="s">
        <v>269</v>
      </c>
      <c r="E46" s="83"/>
      <c r="F46" s="84" t="s">
        <v>62</v>
      </c>
      <c r="G46" s="84" t="s">
        <v>62</v>
      </c>
      <c r="H46" s="84" t="s">
        <v>62</v>
      </c>
      <c r="I46" s="85">
        <f t="shared" si="56"/>
        <v>0</v>
      </c>
      <c r="J46" s="85">
        <f t="shared" si="57"/>
        <v>0</v>
      </c>
      <c r="K46" s="85">
        <f t="shared" si="58"/>
        <v>0</v>
      </c>
      <c r="L46" s="85">
        <f t="shared" si="59"/>
        <v>0</v>
      </c>
      <c r="M46" s="85">
        <f t="shared" si="60"/>
        <v>0</v>
      </c>
      <c r="N46" s="85">
        <f t="shared" si="61"/>
        <v>0</v>
      </c>
      <c r="O46" s="85">
        <f t="shared" si="62"/>
        <v>0</v>
      </c>
      <c r="P46" s="85">
        <f t="shared" si="63"/>
        <v>0</v>
      </c>
      <c r="Q46" s="85">
        <f t="shared" si="64"/>
        <v>0</v>
      </c>
      <c r="R46" s="85">
        <f t="shared" si="65"/>
        <v>0</v>
      </c>
      <c r="S46" s="85">
        <f t="shared" si="66"/>
        <v>0</v>
      </c>
      <c r="T46" s="85">
        <f t="shared" si="67"/>
        <v>0</v>
      </c>
      <c r="U46" s="85">
        <f>IF(C46="High",'[2]Implementation Services'!$K$2,IF(C46="Medium",'[2]Implementation Services'!$N$2,'[2]Implementation Services'!$Q$2))</f>
        <v>5</v>
      </c>
      <c r="V46" s="90"/>
      <c r="W46" s="98"/>
    </row>
    <row r="47" spans="1:23" s="7" customFormat="1" ht="75" customHeight="1" x14ac:dyDescent="0.2">
      <c r="A47" s="80" t="s">
        <v>207</v>
      </c>
      <c r="B47" s="89" t="s">
        <v>204</v>
      </c>
      <c r="C47" s="81" t="s">
        <v>64</v>
      </c>
      <c r="D47" s="82" t="s">
        <v>270</v>
      </c>
      <c r="E47" s="83"/>
      <c r="F47" s="84" t="s">
        <v>62</v>
      </c>
      <c r="G47" s="84" t="s">
        <v>62</v>
      </c>
      <c r="H47" s="84" t="s">
        <v>62</v>
      </c>
      <c r="I47" s="85">
        <f t="shared" si="56"/>
        <v>0</v>
      </c>
      <c r="J47" s="85">
        <f t="shared" si="57"/>
        <v>0</v>
      </c>
      <c r="K47" s="85">
        <f t="shared" si="58"/>
        <v>0</v>
      </c>
      <c r="L47" s="85">
        <f t="shared" si="59"/>
        <v>0</v>
      </c>
      <c r="M47" s="85">
        <f t="shared" si="60"/>
        <v>0</v>
      </c>
      <c r="N47" s="85">
        <f t="shared" si="61"/>
        <v>0</v>
      </c>
      <c r="O47" s="85">
        <f t="shared" si="62"/>
        <v>0</v>
      </c>
      <c r="P47" s="85">
        <f t="shared" si="63"/>
        <v>0</v>
      </c>
      <c r="Q47" s="85">
        <f t="shared" si="64"/>
        <v>0</v>
      </c>
      <c r="R47" s="85">
        <f t="shared" si="65"/>
        <v>0</v>
      </c>
      <c r="S47" s="85">
        <f t="shared" si="66"/>
        <v>0</v>
      </c>
      <c r="T47" s="85">
        <f t="shared" si="67"/>
        <v>0</v>
      </c>
      <c r="U47" s="85">
        <f>IF(C47="High",'[2]Implementation Services'!$K$2,IF(C47="Medium",'[2]Implementation Services'!$N$2,'[2]Implementation Services'!$Q$2))</f>
        <v>5</v>
      </c>
      <c r="V47" s="90"/>
      <c r="W47" s="98"/>
    </row>
    <row r="48" spans="1:23" s="7" customFormat="1" ht="75" customHeight="1" x14ac:dyDescent="0.2">
      <c r="A48" s="80" t="s">
        <v>208</v>
      </c>
      <c r="B48" s="89" t="s">
        <v>204</v>
      </c>
      <c r="C48" s="81" t="s">
        <v>64</v>
      </c>
      <c r="D48" s="82" t="s">
        <v>271</v>
      </c>
      <c r="E48" s="83"/>
      <c r="F48" s="84" t="s">
        <v>62</v>
      </c>
      <c r="G48" s="84" t="s">
        <v>62</v>
      </c>
      <c r="H48" s="84" t="s">
        <v>62</v>
      </c>
      <c r="I48" s="85">
        <f t="shared" si="56"/>
        <v>0</v>
      </c>
      <c r="J48" s="85">
        <f t="shared" si="57"/>
        <v>0</v>
      </c>
      <c r="K48" s="85">
        <f t="shared" si="58"/>
        <v>0</v>
      </c>
      <c r="L48" s="85">
        <f t="shared" si="59"/>
        <v>0</v>
      </c>
      <c r="M48" s="85">
        <f t="shared" si="60"/>
        <v>0</v>
      </c>
      <c r="N48" s="85">
        <f t="shared" si="61"/>
        <v>0</v>
      </c>
      <c r="O48" s="85">
        <f t="shared" si="62"/>
        <v>0</v>
      </c>
      <c r="P48" s="85">
        <f t="shared" si="63"/>
        <v>0</v>
      </c>
      <c r="Q48" s="85">
        <f t="shared" si="64"/>
        <v>0</v>
      </c>
      <c r="R48" s="85">
        <f t="shared" si="65"/>
        <v>0</v>
      </c>
      <c r="S48" s="85">
        <f t="shared" si="66"/>
        <v>0</v>
      </c>
      <c r="T48" s="85">
        <f t="shared" si="67"/>
        <v>0</v>
      </c>
      <c r="U48" s="85">
        <f>IF(C48="High",'[2]Implementation Services'!$K$2,IF(C48="Medium",'[2]Implementation Services'!$N$2,'[2]Implementation Services'!$Q$2))</f>
        <v>5</v>
      </c>
      <c r="V48" s="90"/>
      <c r="W48" s="98"/>
    </row>
    <row r="49" spans="1:23" s="7" customFormat="1" ht="75" customHeight="1" x14ac:dyDescent="0.2">
      <c r="A49" s="80" t="s">
        <v>209</v>
      </c>
      <c r="B49" s="89" t="s">
        <v>204</v>
      </c>
      <c r="C49" s="81" t="s">
        <v>64</v>
      </c>
      <c r="D49" s="82" t="s">
        <v>272</v>
      </c>
      <c r="E49" s="83"/>
      <c r="F49" s="84" t="s">
        <v>62</v>
      </c>
      <c r="G49" s="84" t="s">
        <v>62</v>
      </c>
      <c r="H49" s="84" t="s">
        <v>62</v>
      </c>
      <c r="I49" s="85">
        <f t="shared" si="56"/>
        <v>0</v>
      </c>
      <c r="J49" s="85">
        <f t="shared" si="57"/>
        <v>0</v>
      </c>
      <c r="K49" s="85">
        <f t="shared" si="58"/>
        <v>0</v>
      </c>
      <c r="L49" s="85">
        <f t="shared" si="59"/>
        <v>0</v>
      </c>
      <c r="M49" s="85">
        <f t="shared" si="60"/>
        <v>0</v>
      </c>
      <c r="N49" s="85">
        <f t="shared" si="61"/>
        <v>0</v>
      </c>
      <c r="O49" s="85">
        <f t="shared" si="62"/>
        <v>0</v>
      </c>
      <c r="P49" s="85">
        <f t="shared" si="63"/>
        <v>0</v>
      </c>
      <c r="Q49" s="85">
        <f t="shared" si="64"/>
        <v>0</v>
      </c>
      <c r="R49" s="85">
        <f t="shared" si="65"/>
        <v>0</v>
      </c>
      <c r="S49" s="85">
        <f t="shared" si="66"/>
        <v>0</v>
      </c>
      <c r="T49" s="85">
        <f t="shared" si="67"/>
        <v>0</v>
      </c>
      <c r="U49" s="85">
        <f>IF(C49="High",'[2]Implementation Services'!$K$2,IF(C49="Medium",'[2]Implementation Services'!$N$2,'[2]Implementation Services'!$Q$2))</f>
        <v>5</v>
      </c>
      <c r="V49" s="90"/>
      <c r="W49" s="98"/>
    </row>
    <row r="50" spans="1:23" s="7" customFormat="1" ht="75" customHeight="1" x14ac:dyDescent="0.2">
      <c r="A50" s="80" t="s">
        <v>210</v>
      </c>
      <c r="B50" s="89" t="s">
        <v>204</v>
      </c>
      <c r="C50" s="81" t="s">
        <v>64</v>
      </c>
      <c r="D50" s="82" t="s">
        <v>332</v>
      </c>
      <c r="E50" s="83"/>
      <c r="F50" s="84" t="s">
        <v>62</v>
      </c>
      <c r="G50" s="84" t="s">
        <v>62</v>
      </c>
      <c r="H50" s="84" t="s">
        <v>62</v>
      </c>
      <c r="I50" s="85">
        <f t="shared" si="56"/>
        <v>0</v>
      </c>
      <c r="J50" s="85">
        <f t="shared" si="57"/>
        <v>0</v>
      </c>
      <c r="K50" s="85">
        <f t="shared" si="58"/>
        <v>0</v>
      </c>
      <c r="L50" s="85">
        <f t="shared" si="59"/>
        <v>0</v>
      </c>
      <c r="M50" s="85">
        <f t="shared" si="60"/>
        <v>0</v>
      </c>
      <c r="N50" s="85">
        <f t="shared" si="61"/>
        <v>0</v>
      </c>
      <c r="O50" s="85">
        <f t="shared" si="62"/>
        <v>0</v>
      </c>
      <c r="P50" s="85">
        <f t="shared" si="63"/>
        <v>0</v>
      </c>
      <c r="Q50" s="85">
        <f t="shared" si="64"/>
        <v>0</v>
      </c>
      <c r="R50" s="85">
        <f t="shared" si="65"/>
        <v>0</v>
      </c>
      <c r="S50" s="85">
        <f t="shared" si="66"/>
        <v>0</v>
      </c>
      <c r="T50" s="85">
        <f t="shared" si="67"/>
        <v>0</v>
      </c>
      <c r="U50" s="85">
        <f>IF(C50="High",'[2]Implementation Services'!$K$2,IF(C50="Medium",'[2]Implementation Services'!$N$2,'[2]Implementation Services'!$Q$2))</f>
        <v>5</v>
      </c>
      <c r="V50" s="90"/>
      <c r="W50" s="98"/>
    </row>
    <row r="51" spans="1:23" s="7" customFormat="1" ht="75" customHeight="1" x14ac:dyDescent="0.2">
      <c r="A51" s="80" t="s">
        <v>211</v>
      </c>
      <c r="B51" s="89" t="s">
        <v>204</v>
      </c>
      <c r="C51" s="81" t="s">
        <v>64</v>
      </c>
      <c r="D51" s="82" t="s">
        <v>274</v>
      </c>
      <c r="E51" s="83"/>
      <c r="F51" s="84" t="s">
        <v>62</v>
      </c>
      <c r="G51" s="84" t="s">
        <v>62</v>
      </c>
      <c r="H51" s="84" t="s">
        <v>62</v>
      </c>
      <c r="I51" s="85">
        <f t="shared" si="56"/>
        <v>0</v>
      </c>
      <c r="J51" s="85">
        <f t="shared" si="57"/>
        <v>0</v>
      </c>
      <c r="K51" s="85">
        <f t="shared" si="58"/>
        <v>0</v>
      </c>
      <c r="L51" s="85">
        <f t="shared" si="59"/>
        <v>0</v>
      </c>
      <c r="M51" s="85">
        <f t="shared" si="60"/>
        <v>0</v>
      </c>
      <c r="N51" s="85">
        <f t="shared" si="61"/>
        <v>0</v>
      </c>
      <c r="O51" s="85">
        <f t="shared" si="62"/>
        <v>0</v>
      </c>
      <c r="P51" s="85">
        <f t="shared" si="63"/>
        <v>0</v>
      </c>
      <c r="Q51" s="85">
        <f t="shared" si="64"/>
        <v>0</v>
      </c>
      <c r="R51" s="85">
        <f t="shared" si="65"/>
        <v>0</v>
      </c>
      <c r="S51" s="85">
        <f t="shared" si="66"/>
        <v>0</v>
      </c>
      <c r="T51" s="85">
        <f t="shared" si="67"/>
        <v>0</v>
      </c>
      <c r="U51" s="85">
        <f>IF(C51="High",'[2]Implementation Services'!$K$2,IF(C51="Medium",'[2]Implementation Services'!$N$2,'[2]Implementation Services'!$Q$2))</f>
        <v>5</v>
      </c>
      <c r="V51" s="90"/>
      <c r="W51" s="98"/>
    </row>
    <row r="52" spans="1:23" s="7" customFormat="1" ht="75" customHeight="1" x14ac:dyDescent="0.2">
      <c r="A52" s="80" t="s">
        <v>212</v>
      </c>
      <c r="B52" s="89" t="s">
        <v>204</v>
      </c>
      <c r="C52" s="81" t="s">
        <v>64</v>
      </c>
      <c r="D52" s="82" t="s">
        <v>273</v>
      </c>
      <c r="E52" s="83"/>
      <c r="F52" s="84" t="s">
        <v>62</v>
      </c>
      <c r="G52" s="84" t="s">
        <v>62</v>
      </c>
      <c r="H52" s="84" t="s">
        <v>62</v>
      </c>
      <c r="I52" s="85">
        <f t="shared" si="56"/>
        <v>0</v>
      </c>
      <c r="J52" s="85">
        <f t="shared" si="57"/>
        <v>0</v>
      </c>
      <c r="K52" s="85">
        <f t="shared" si="58"/>
        <v>0</v>
      </c>
      <c r="L52" s="85">
        <f t="shared" si="59"/>
        <v>0</v>
      </c>
      <c r="M52" s="85">
        <f t="shared" si="60"/>
        <v>0</v>
      </c>
      <c r="N52" s="85">
        <f t="shared" si="61"/>
        <v>0</v>
      </c>
      <c r="O52" s="85">
        <f t="shared" si="62"/>
        <v>0</v>
      </c>
      <c r="P52" s="85">
        <f t="shared" si="63"/>
        <v>0</v>
      </c>
      <c r="Q52" s="85">
        <f t="shared" si="64"/>
        <v>0</v>
      </c>
      <c r="R52" s="85">
        <f t="shared" si="65"/>
        <v>0</v>
      </c>
      <c r="S52" s="85">
        <f t="shared" si="66"/>
        <v>0</v>
      </c>
      <c r="T52" s="85">
        <f t="shared" si="67"/>
        <v>0</v>
      </c>
      <c r="U52" s="85">
        <f>IF(C52="High",'[2]Implementation Services'!$K$2,IF(C52="Medium",'[2]Implementation Services'!$N$2,'[2]Implementation Services'!$Q$2))</f>
        <v>5</v>
      </c>
      <c r="V52" s="90"/>
      <c r="W52" s="98"/>
    </row>
    <row r="53" spans="1:23" s="7" customFormat="1" ht="75" customHeight="1" x14ac:dyDescent="0.2">
      <c r="A53" s="80" t="s">
        <v>213</v>
      </c>
      <c r="B53" s="89" t="s">
        <v>204</v>
      </c>
      <c r="C53" s="81" t="s">
        <v>60</v>
      </c>
      <c r="D53" s="82" t="s">
        <v>275</v>
      </c>
      <c r="E53" s="83"/>
      <c r="F53" s="84" t="s">
        <v>62</v>
      </c>
      <c r="G53" s="84" t="s">
        <v>62</v>
      </c>
      <c r="H53" s="84" t="s">
        <v>62</v>
      </c>
      <c r="I53" s="85">
        <f t="shared" si="56"/>
        <v>0</v>
      </c>
      <c r="J53" s="85">
        <f t="shared" si="57"/>
        <v>0</v>
      </c>
      <c r="K53" s="85">
        <f t="shared" si="58"/>
        <v>0</v>
      </c>
      <c r="L53" s="85">
        <f t="shared" si="59"/>
        <v>0</v>
      </c>
      <c r="M53" s="85">
        <f t="shared" si="60"/>
        <v>0</v>
      </c>
      <c r="N53" s="85">
        <f t="shared" si="61"/>
        <v>0</v>
      </c>
      <c r="O53" s="85">
        <f t="shared" si="62"/>
        <v>0</v>
      </c>
      <c r="P53" s="85">
        <f t="shared" si="63"/>
        <v>0</v>
      </c>
      <c r="Q53" s="85">
        <f t="shared" si="64"/>
        <v>0</v>
      </c>
      <c r="R53" s="85">
        <f t="shared" si="65"/>
        <v>0</v>
      </c>
      <c r="S53" s="85">
        <f t="shared" si="66"/>
        <v>0</v>
      </c>
      <c r="T53" s="85">
        <f t="shared" si="67"/>
        <v>0</v>
      </c>
      <c r="U53" s="85">
        <f>IF(C53="High",'[2]Implementation Services'!$K$2,IF(C53="Medium",'[2]Implementation Services'!$N$2,'[2]Implementation Services'!$Q$2))</f>
        <v>3</v>
      </c>
      <c r="V53" s="90"/>
      <c r="W53" s="98"/>
    </row>
    <row r="54" spans="1:23" s="7" customFormat="1" ht="75" customHeight="1" x14ac:dyDescent="0.2">
      <c r="A54" s="80" t="s">
        <v>214</v>
      </c>
      <c r="B54" s="89" t="s">
        <v>204</v>
      </c>
      <c r="C54" s="81" t="s">
        <v>64</v>
      </c>
      <c r="D54" s="82" t="s">
        <v>276</v>
      </c>
      <c r="E54" s="83"/>
      <c r="F54" s="84" t="s">
        <v>62</v>
      </c>
      <c r="G54" s="84" t="s">
        <v>62</v>
      </c>
      <c r="H54" s="84" t="s">
        <v>62</v>
      </c>
      <c r="I54" s="85">
        <f t="shared" si="56"/>
        <v>0</v>
      </c>
      <c r="J54" s="85">
        <f t="shared" si="57"/>
        <v>0</v>
      </c>
      <c r="K54" s="85">
        <f t="shared" si="58"/>
        <v>0</v>
      </c>
      <c r="L54" s="85">
        <f t="shared" si="59"/>
        <v>0</v>
      </c>
      <c r="M54" s="85">
        <f t="shared" si="60"/>
        <v>0</v>
      </c>
      <c r="N54" s="85">
        <f t="shared" si="61"/>
        <v>0</v>
      </c>
      <c r="O54" s="85">
        <f t="shared" si="62"/>
        <v>0</v>
      </c>
      <c r="P54" s="85">
        <f t="shared" si="63"/>
        <v>0</v>
      </c>
      <c r="Q54" s="85">
        <f t="shared" si="64"/>
        <v>0</v>
      </c>
      <c r="R54" s="85">
        <f t="shared" si="65"/>
        <v>0</v>
      </c>
      <c r="S54" s="85">
        <f t="shared" si="66"/>
        <v>0</v>
      </c>
      <c r="T54" s="85">
        <f t="shared" si="67"/>
        <v>0</v>
      </c>
      <c r="U54" s="85">
        <f>IF(C54="High",'[2]Implementation Services'!$K$2,IF(C54="Medium",'[2]Implementation Services'!$N$2,'[2]Implementation Services'!$Q$2))</f>
        <v>5</v>
      </c>
      <c r="V54" s="90"/>
      <c r="W54" s="98"/>
    </row>
    <row r="55" spans="1:23" s="7" customFormat="1" ht="75" customHeight="1" x14ac:dyDescent="0.2">
      <c r="A55" s="80" t="s">
        <v>215</v>
      </c>
      <c r="B55" s="89" t="s">
        <v>204</v>
      </c>
      <c r="C55" s="81" t="s">
        <v>64</v>
      </c>
      <c r="D55" s="82" t="s">
        <v>277</v>
      </c>
      <c r="E55" s="83"/>
      <c r="F55" s="84" t="s">
        <v>62</v>
      </c>
      <c r="G55" s="84" t="s">
        <v>62</v>
      </c>
      <c r="H55" s="84" t="s">
        <v>62</v>
      </c>
      <c r="I55" s="85">
        <f t="shared" si="56"/>
        <v>0</v>
      </c>
      <c r="J55" s="85">
        <f t="shared" si="57"/>
        <v>0</v>
      </c>
      <c r="K55" s="85">
        <f t="shared" si="58"/>
        <v>0</v>
      </c>
      <c r="L55" s="85">
        <f t="shared" si="59"/>
        <v>0</v>
      </c>
      <c r="M55" s="85">
        <f t="shared" si="60"/>
        <v>0</v>
      </c>
      <c r="N55" s="85">
        <f t="shared" si="61"/>
        <v>0</v>
      </c>
      <c r="O55" s="85">
        <f t="shared" si="62"/>
        <v>0</v>
      </c>
      <c r="P55" s="85">
        <f t="shared" si="63"/>
        <v>0</v>
      </c>
      <c r="Q55" s="85">
        <f t="shared" si="64"/>
        <v>0</v>
      </c>
      <c r="R55" s="85">
        <f t="shared" si="65"/>
        <v>0</v>
      </c>
      <c r="S55" s="85">
        <f t="shared" si="66"/>
        <v>0</v>
      </c>
      <c r="T55" s="85">
        <f t="shared" si="67"/>
        <v>0</v>
      </c>
      <c r="U55" s="85">
        <f>IF(C55="High",'[2]Implementation Services'!$K$2,IF(C55="Medium",'[2]Implementation Services'!$N$2,'[2]Implementation Services'!$Q$2))</f>
        <v>5</v>
      </c>
      <c r="V55" s="90"/>
      <c r="W55" s="98"/>
    </row>
    <row r="56" spans="1:23" s="7" customFormat="1" ht="75" customHeight="1" x14ac:dyDescent="0.2">
      <c r="A56" s="80" t="s">
        <v>217</v>
      </c>
      <c r="B56" s="89" t="s">
        <v>204</v>
      </c>
      <c r="C56" s="81" t="s">
        <v>64</v>
      </c>
      <c r="D56" s="82" t="s">
        <v>278</v>
      </c>
      <c r="E56" s="83"/>
      <c r="F56" s="84" t="s">
        <v>62</v>
      </c>
      <c r="G56" s="84" t="s">
        <v>62</v>
      </c>
      <c r="H56" s="84" t="s">
        <v>62</v>
      </c>
      <c r="I56" s="85">
        <f t="shared" si="56"/>
        <v>0</v>
      </c>
      <c r="J56" s="85">
        <f t="shared" si="57"/>
        <v>0</v>
      </c>
      <c r="K56" s="85">
        <f t="shared" si="58"/>
        <v>0</v>
      </c>
      <c r="L56" s="85">
        <f t="shared" si="59"/>
        <v>0</v>
      </c>
      <c r="M56" s="85">
        <f t="shared" si="60"/>
        <v>0</v>
      </c>
      <c r="N56" s="85">
        <f t="shared" si="61"/>
        <v>0</v>
      </c>
      <c r="O56" s="85">
        <f t="shared" si="62"/>
        <v>0</v>
      </c>
      <c r="P56" s="85">
        <f t="shared" si="63"/>
        <v>0</v>
      </c>
      <c r="Q56" s="85">
        <f t="shared" si="64"/>
        <v>0</v>
      </c>
      <c r="R56" s="85">
        <f t="shared" si="65"/>
        <v>0</v>
      </c>
      <c r="S56" s="85">
        <f t="shared" si="66"/>
        <v>0</v>
      </c>
      <c r="T56" s="85">
        <f t="shared" si="67"/>
        <v>0</v>
      </c>
      <c r="U56" s="85">
        <f>IF(C56="High",'[2]Implementation Services'!$K$2,IF(C56="Medium",'[2]Implementation Services'!$N$2,'[2]Implementation Services'!$Q$2))</f>
        <v>5</v>
      </c>
      <c r="V56" s="90"/>
      <c r="W56" s="98"/>
    </row>
    <row r="57" spans="1:23" s="7" customFormat="1" ht="75" customHeight="1" x14ac:dyDescent="0.2">
      <c r="A57" s="80" t="s">
        <v>218</v>
      </c>
      <c r="B57" s="89" t="s">
        <v>204</v>
      </c>
      <c r="C57" s="81" t="s">
        <v>64</v>
      </c>
      <c r="D57" s="82" t="s">
        <v>316</v>
      </c>
      <c r="E57" s="83"/>
      <c r="F57" s="84" t="s">
        <v>62</v>
      </c>
      <c r="G57" s="84" t="s">
        <v>62</v>
      </c>
      <c r="H57" s="84" t="s">
        <v>62</v>
      </c>
      <c r="I57" s="85">
        <f t="shared" si="56"/>
        <v>0</v>
      </c>
      <c r="J57" s="85">
        <f t="shared" si="57"/>
        <v>0</v>
      </c>
      <c r="K57" s="85">
        <f t="shared" si="58"/>
        <v>0</v>
      </c>
      <c r="L57" s="85">
        <f t="shared" si="59"/>
        <v>0</v>
      </c>
      <c r="M57" s="85">
        <f t="shared" si="60"/>
        <v>0</v>
      </c>
      <c r="N57" s="85">
        <f t="shared" si="61"/>
        <v>0</v>
      </c>
      <c r="O57" s="85">
        <f t="shared" si="62"/>
        <v>0</v>
      </c>
      <c r="P57" s="85">
        <f t="shared" si="63"/>
        <v>0</v>
      </c>
      <c r="Q57" s="85">
        <f t="shared" si="64"/>
        <v>0</v>
      </c>
      <c r="R57" s="85">
        <f t="shared" si="65"/>
        <v>0</v>
      </c>
      <c r="S57" s="85">
        <f t="shared" si="66"/>
        <v>0</v>
      </c>
      <c r="T57" s="85">
        <f t="shared" si="67"/>
        <v>0</v>
      </c>
      <c r="U57" s="85">
        <f>IF(C57="High",'[2]Implementation Services'!$K$2,IF(C57="Medium",'[2]Implementation Services'!$N$2,'[2]Implementation Services'!$Q$2))</f>
        <v>5</v>
      </c>
      <c r="V57" s="90"/>
      <c r="W57" s="98"/>
    </row>
    <row r="58" spans="1:23" s="7" customFormat="1" ht="75" customHeight="1" x14ac:dyDescent="0.2">
      <c r="A58" s="80" t="s">
        <v>219</v>
      </c>
      <c r="B58" s="89" t="s">
        <v>216</v>
      </c>
      <c r="C58" s="81" t="s">
        <v>64</v>
      </c>
      <c r="D58" s="82" t="s">
        <v>279</v>
      </c>
      <c r="E58" s="83"/>
      <c r="F58" s="84" t="s">
        <v>62</v>
      </c>
      <c r="G58" s="84" t="s">
        <v>62</v>
      </c>
      <c r="H58" s="84" t="s">
        <v>62</v>
      </c>
      <c r="I58" s="85">
        <f t="shared" si="56"/>
        <v>0</v>
      </c>
      <c r="J58" s="85">
        <f t="shared" si="57"/>
        <v>0</v>
      </c>
      <c r="K58" s="85">
        <f t="shared" si="58"/>
        <v>0</v>
      </c>
      <c r="L58" s="85">
        <f t="shared" si="59"/>
        <v>0</v>
      </c>
      <c r="M58" s="85">
        <f t="shared" si="60"/>
        <v>0</v>
      </c>
      <c r="N58" s="85">
        <f t="shared" si="61"/>
        <v>0</v>
      </c>
      <c r="O58" s="85">
        <f t="shared" si="62"/>
        <v>0</v>
      </c>
      <c r="P58" s="85">
        <f t="shared" si="63"/>
        <v>0</v>
      </c>
      <c r="Q58" s="85">
        <f t="shared" si="64"/>
        <v>0</v>
      </c>
      <c r="R58" s="85">
        <f t="shared" si="65"/>
        <v>0</v>
      </c>
      <c r="S58" s="85">
        <f t="shared" si="66"/>
        <v>0</v>
      </c>
      <c r="T58" s="85">
        <f t="shared" si="67"/>
        <v>0</v>
      </c>
      <c r="U58" s="85">
        <f>IF(C58="High",'[2]Implementation Services'!$K$2,IF(C58="Medium",'[2]Implementation Services'!$N$2,'[2]Implementation Services'!$Q$2))</f>
        <v>5</v>
      </c>
      <c r="V58" s="90"/>
      <c r="W58" s="98"/>
    </row>
    <row r="59" spans="1:23" s="7" customFormat="1" ht="75" customHeight="1" x14ac:dyDescent="0.2">
      <c r="A59" s="80" t="s">
        <v>220</v>
      </c>
      <c r="B59" s="89" t="s">
        <v>216</v>
      </c>
      <c r="C59" s="81" t="s">
        <v>64</v>
      </c>
      <c r="D59" s="82" t="s">
        <v>280</v>
      </c>
      <c r="E59" s="83"/>
      <c r="F59" s="84" t="s">
        <v>62</v>
      </c>
      <c r="G59" s="84" t="s">
        <v>62</v>
      </c>
      <c r="H59" s="84" t="s">
        <v>62</v>
      </c>
      <c r="I59" s="85">
        <f t="shared" si="56"/>
        <v>0</v>
      </c>
      <c r="J59" s="85">
        <f t="shared" si="57"/>
        <v>0</v>
      </c>
      <c r="K59" s="85">
        <f t="shared" si="58"/>
        <v>0</v>
      </c>
      <c r="L59" s="85">
        <f t="shared" si="59"/>
        <v>0</v>
      </c>
      <c r="M59" s="85">
        <f t="shared" si="60"/>
        <v>0</v>
      </c>
      <c r="N59" s="85">
        <f t="shared" si="61"/>
        <v>0</v>
      </c>
      <c r="O59" s="85">
        <f t="shared" si="62"/>
        <v>0</v>
      </c>
      <c r="P59" s="85">
        <f t="shared" si="63"/>
        <v>0</v>
      </c>
      <c r="Q59" s="85">
        <f t="shared" si="64"/>
        <v>0</v>
      </c>
      <c r="R59" s="85">
        <f t="shared" si="65"/>
        <v>0</v>
      </c>
      <c r="S59" s="85">
        <f t="shared" si="66"/>
        <v>0</v>
      </c>
      <c r="T59" s="85">
        <f t="shared" si="67"/>
        <v>0</v>
      </c>
      <c r="U59" s="85">
        <f>IF(C59="High",'[2]Implementation Services'!$K$2,IF(C59="Medium",'[2]Implementation Services'!$N$2,'[2]Implementation Services'!$Q$2))</f>
        <v>5</v>
      </c>
      <c r="V59" s="90"/>
      <c r="W59" s="98"/>
    </row>
    <row r="60" spans="1:23" s="7" customFormat="1" ht="75" customHeight="1" x14ac:dyDescent="0.2">
      <c r="A60" s="80" t="s">
        <v>221</v>
      </c>
      <c r="B60" s="89" t="s">
        <v>216</v>
      </c>
      <c r="C60" s="81" t="s">
        <v>64</v>
      </c>
      <c r="D60" s="82" t="s">
        <v>281</v>
      </c>
      <c r="E60" s="83"/>
      <c r="F60" s="84" t="s">
        <v>62</v>
      </c>
      <c r="G60" s="84" t="s">
        <v>62</v>
      </c>
      <c r="H60" s="84" t="s">
        <v>62</v>
      </c>
      <c r="I60" s="85">
        <f t="shared" si="56"/>
        <v>0</v>
      </c>
      <c r="J60" s="85">
        <f t="shared" si="57"/>
        <v>0</v>
      </c>
      <c r="K60" s="85">
        <f t="shared" si="58"/>
        <v>0</v>
      </c>
      <c r="L60" s="85">
        <f t="shared" si="59"/>
        <v>0</v>
      </c>
      <c r="M60" s="85">
        <f t="shared" si="60"/>
        <v>0</v>
      </c>
      <c r="N60" s="85">
        <f t="shared" si="61"/>
        <v>0</v>
      </c>
      <c r="O60" s="85">
        <f t="shared" si="62"/>
        <v>0</v>
      </c>
      <c r="P60" s="85">
        <f t="shared" si="63"/>
        <v>0</v>
      </c>
      <c r="Q60" s="85">
        <f t="shared" si="64"/>
        <v>0</v>
      </c>
      <c r="R60" s="85">
        <f t="shared" si="65"/>
        <v>0</v>
      </c>
      <c r="S60" s="85">
        <f t="shared" si="66"/>
        <v>0</v>
      </c>
      <c r="T60" s="85">
        <f t="shared" si="67"/>
        <v>0</v>
      </c>
      <c r="U60" s="85">
        <f>IF(C60="High",'[2]Implementation Services'!$K$2,IF(C60="Medium",'[2]Implementation Services'!$N$2,'[2]Implementation Services'!$Q$2))</f>
        <v>5</v>
      </c>
      <c r="V60" s="90"/>
      <c r="W60" s="98"/>
    </row>
    <row r="61" spans="1:23" s="7" customFormat="1" ht="75" customHeight="1" x14ac:dyDescent="0.2">
      <c r="A61" s="80" t="s">
        <v>222</v>
      </c>
      <c r="B61" s="89" t="s">
        <v>216</v>
      </c>
      <c r="C61" s="81" t="s">
        <v>64</v>
      </c>
      <c r="D61" s="82" t="s">
        <v>282</v>
      </c>
      <c r="E61" s="83"/>
      <c r="F61" s="84" t="s">
        <v>62</v>
      </c>
      <c r="G61" s="84" t="s">
        <v>62</v>
      </c>
      <c r="H61" s="84" t="s">
        <v>62</v>
      </c>
      <c r="I61" s="85">
        <f t="shared" si="56"/>
        <v>0</v>
      </c>
      <c r="J61" s="85">
        <f t="shared" si="57"/>
        <v>0</v>
      </c>
      <c r="K61" s="85">
        <f t="shared" si="58"/>
        <v>0</v>
      </c>
      <c r="L61" s="85">
        <f t="shared" si="59"/>
        <v>0</v>
      </c>
      <c r="M61" s="85">
        <f t="shared" si="60"/>
        <v>0</v>
      </c>
      <c r="N61" s="85">
        <f t="shared" si="61"/>
        <v>0</v>
      </c>
      <c r="O61" s="85">
        <f t="shared" si="62"/>
        <v>0</v>
      </c>
      <c r="P61" s="85">
        <f t="shared" si="63"/>
        <v>0</v>
      </c>
      <c r="Q61" s="85">
        <f t="shared" si="64"/>
        <v>0</v>
      </c>
      <c r="R61" s="85">
        <f t="shared" si="65"/>
        <v>0</v>
      </c>
      <c r="S61" s="85">
        <f t="shared" si="66"/>
        <v>0</v>
      </c>
      <c r="T61" s="85">
        <f t="shared" si="67"/>
        <v>0</v>
      </c>
      <c r="U61" s="85">
        <f>IF(C61="High",'[2]Implementation Services'!$K$2,IF(C61="Medium",'[2]Implementation Services'!$N$2,'[2]Implementation Services'!$Q$2))</f>
        <v>5</v>
      </c>
      <c r="V61" s="90"/>
      <c r="W61" s="98"/>
    </row>
    <row r="62" spans="1:23" s="7" customFormat="1" ht="75" customHeight="1" x14ac:dyDescent="0.2">
      <c r="A62" s="80" t="s">
        <v>223</v>
      </c>
      <c r="B62" s="89" t="s">
        <v>216</v>
      </c>
      <c r="C62" s="81" t="s">
        <v>64</v>
      </c>
      <c r="D62" s="82" t="s">
        <v>283</v>
      </c>
      <c r="E62" s="83"/>
      <c r="F62" s="84" t="s">
        <v>62</v>
      </c>
      <c r="G62" s="84" t="s">
        <v>62</v>
      </c>
      <c r="H62" s="84" t="s">
        <v>62</v>
      </c>
      <c r="I62" s="85">
        <f t="shared" si="56"/>
        <v>0</v>
      </c>
      <c r="J62" s="85">
        <f t="shared" si="57"/>
        <v>0</v>
      </c>
      <c r="K62" s="85">
        <f t="shared" si="58"/>
        <v>0</v>
      </c>
      <c r="L62" s="85">
        <f t="shared" si="59"/>
        <v>0</v>
      </c>
      <c r="M62" s="85">
        <f t="shared" si="60"/>
        <v>0</v>
      </c>
      <c r="N62" s="85">
        <f t="shared" si="61"/>
        <v>0</v>
      </c>
      <c r="O62" s="85">
        <f t="shared" si="62"/>
        <v>0</v>
      </c>
      <c r="P62" s="85">
        <f t="shared" si="63"/>
        <v>0</v>
      </c>
      <c r="Q62" s="85">
        <f t="shared" si="64"/>
        <v>0</v>
      </c>
      <c r="R62" s="85">
        <f t="shared" si="65"/>
        <v>0</v>
      </c>
      <c r="S62" s="85">
        <f t="shared" si="66"/>
        <v>0</v>
      </c>
      <c r="T62" s="85">
        <f t="shared" si="67"/>
        <v>0</v>
      </c>
      <c r="U62" s="85">
        <f>IF(C62="High",'[2]Implementation Services'!$K$2,IF(C62="Medium",'[2]Implementation Services'!$N$2,'[2]Implementation Services'!$Q$2))</f>
        <v>5</v>
      </c>
      <c r="V62" s="90"/>
      <c r="W62" s="98"/>
    </row>
    <row r="63" spans="1:23" s="7" customFormat="1" ht="75" customHeight="1" x14ac:dyDescent="0.2">
      <c r="A63" s="80" t="s">
        <v>224</v>
      </c>
      <c r="B63" s="89" t="s">
        <v>216</v>
      </c>
      <c r="C63" s="81" t="s">
        <v>64</v>
      </c>
      <c r="D63" s="82" t="s">
        <v>284</v>
      </c>
      <c r="E63" s="83"/>
      <c r="F63" s="84" t="s">
        <v>62</v>
      </c>
      <c r="G63" s="84" t="s">
        <v>62</v>
      </c>
      <c r="H63" s="84" t="s">
        <v>62</v>
      </c>
      <c r="I63" s="85">
        <f t="shared" si="56"/>
        <v>0</v>
      </c>
      <c r="J63" s="85">
        <f t="shared" si="57"/>
        <v>0</v>
      </c>
      <c r="K63" s="85">
        <f t="shared" si="58"/>
        <v>0</v>
      </c>
      <c r="L63" s="85">
        <f t="shared" si="59"/>
        <v>0</v>
      </c>
      <c r="M63" s="85">
        <f t="shared" si="60"/>
        <v>0</v>
      </c>
      <c r="N63" s="85">
        <f t="shared" si="61"/>
        <v>0</v>
      </c>
      <c r="O63" s="85">
        <f t="shared" si="62"/>
        <v>0</v>
      </c>
      <c r="P63" s="85">
        <f t="shared" si="63"/>
        <v>0</v>
      </c>
      <c r="Q63" s="85">
        <f t="shared" si="64"/>
        <v>0</v>
      </c>
      <c r="R63" s="85">
        <f t="shared" si="65"/>
        <v>0</v>
      </c>
      <c r="S63" s="85">
        <f t="shared" si="66"/>
        <v>0</v>
      </c>
      <c r="T63" s="85">
        <f t="shared" si="67"/>
        <v>0</v>
      </c>
      <c r="U63" s="85">
        <f>IF(C63="High",'[2]Implementation Services'!$K$2,IF(C63="Medium",'[2]Implementation Services'!$N$2,'[2]Implementation Services'!$Q$2))</f>
        <v>5</v>
      </c>
      <c r="V63" s="90"/>
      <c r="W63" s="98"/>
    </row>
    <row r="64" spans="1:23" s="7" customFormat="1" ht="75" customHeight="1" x14ac:dyDescent="0.2">
      <c r="A64" s="80" t="s">
        <v>225</v>
      </c>
      <c r="B64" s="89" t="s">
        <v>216</v>
      </c>
      <c r="C64" s="81" t="s">
        <v>64</v>
      </c>
      <c r="D64" s="82" t="s">
        <v>285</v>
      </c>
      <c r="E64" s="83"/>
      <c r="F64" s="84" t="s">
        <v>62</v>
      </c>
      <c r="G64" s="84" t="s">
        <v>62</v>
      </c>
      <c r="H64" s="84" t="s">
        <v>62</v>
      </c>
      <c r="I64" s="85">
        <f t="shared" si="56"/>
        <v>0</v>
      </c>
      <c r="J64" s="85">
        <f t="shared" si="57"/>
        <v>0</v>
      </c>
      <c r="K64" s="85">
        <f t="shared" si="58"/>
        <v>0</v>
      </c>
      <c r="L64" s="85">
        <f t="shared" si="59"/>
        <v>0</v>
      </c>
      <c r="M64" s="85">
        <f t="shared" si="60"/>
        <v>0</v>
      </c>
      <c r="N64" s="85">
        <f t="shared" si="61"/>
        <v>0</v>
      </c>
      <c r="O64" s="85">
        <f t="shared" si="62"/>
        <v>0</v>
      </c>
      <c r="P64" s="85">
        <f t="shared" si="63"/>
        <v>0</v>
      </c>
      <c r="Q64" s="85">
        <f t="shared" si="64"/>
        <v>0</v>
      </c>
      <c r="R64" s="85">
        <f t="shared" si="65"/>
        <v>0</v>
      </c>
      <c r="S64" s="85">
        <f t="shared" si="66"/>
        <v>0</v>
      </c>
      <c r="T64" s="85">
        <f t="shared" si="67"/>
        <v>0</v>
      </c>
      <c r="U64" s="85">
        <f>IF(C64="High",'[2]Implementation Services'!$K$2,IF(C64="Medium",'[2]Implementation Services'!$N$2,'[2]Implementation Services'!$Q$2))</f>
        <v>5</v>
      </c>
      <c r="V64" s="90"/>
      <c r="W64" s="98"/>
    </row>
    <row r="65" spans="1:23" s="7" customFormat="1" ht="75" customHeight="1" x14ac:dyDescent="0.2">
      <c r="A65" s="80" t="s">
        <v>226</v>
      </c>
      <c r="B65" s="89" t="s">
        <v>216</v>
      </c>
      <c r="C65" s="81" t="s">
        <v>64</v>
      </c>
      <c r="D65" s="82" t="s">
        <v>286</v>
      </c>
      <c r="E65" s="83"/>
      <c r="F65" s="84" t="s">
        <v>62</v>
      </c>
      <c r="G65" s="84" t="s">
        <v>62</v>
      </c>
      <c r="H65" s="84" t="s">
        <v>62</v>
      </c>
      <c r="I65" s="85">
        <f t="shared" si="56"/>
        <v>0</v>
      </c>
      <c r="J65" s="85">
        <f t="shared" si="57"/>
        <v>0</v>
      </c>
      <c r="K65" s="85">
        <f t="shared" si="58"/>
        <v>0</v>
      </c>
      <c r="L65" s="85">
        <f t="shared" si="59"/>
        <v>0</v>
      </c>
      <c r="M65" s="85">
        <f t="shared" si="60"/>
        <v>0</v>
      </c>
      <c r="N65" s="85">
        <f t="shared" si="61"/>
        <v>0</v>
      </c>
      <c r="O65" s="85">
        <f t="shared" si="62"/>
        <v>0</v>
      </c>
      <c r="P65" s="85">
        <f t="shared" si="63"/>
        <v>0</v>
      </c>
      <c r="Q65" s="85">
        <f t="shared" si="64"/>
        <v>0</v>
      </c>
      <c r="R65" s="85">
        <f t="shared" si="65"/>
        <v>0</v>
      </c>
      <c r="S65" s="85">
        <f t="shared" si="66"/>
        <v>0</v>
      </c>
      <c r="T65" s="85">
        <f t="shared" si="67"/>
        <v>0</v>
      </c>
      <c r="U65" s="85">
        <f>IF(C65="High",'[2]Implementation Services'!$K$2,IF(C65="Medium",'[2]Implementation Services'!$N$2,'[2]Implementation Services'!$Q$2))</f>
        <v>5</v>
      </c>
      <c r="V65" s="90"/>
      <c r="W65" s="98"/>
    </row>
    <row r="66" spans="1:23" s="7" customFormat="1" ht="75" customHeight="1" x14ac:dyDescent="0.2">
      <c r="A66" s="80" t="s">
        <v>227</v>
      </c>
      <c r="B66" s="89" t="s">
        <v>216</v>
      </c>
      <c r="C66" s="81" t="s">
        <v>60</v>
      </c>
      <c r="D66" s="82" t="s">
        <v>287</v>
      </c>
      <c r="E66" s="83"/>
      <c r="F66" s="84" t="s">
        <v>62</v>
      </c>
      <c r="G66" s="84" t="s">
        <v>62</v>
      </c>
      <c r="H66" s="84" t="s">
        <v>62</v>
      </c>
      <c r="I66" s="85">
        <f t="shared" si="56"/>
        <v>0</v>
      </c>
      <c r="J66" s="85">
        <f t="shared" si="57"/>
        <v>0</v>
      </c>
      <c r="K66" s="85">
        <f t="shared" si="58"/>
        <v>0</v>
      </c>
      <c r="L66" s="85">
        <f t="shared" si="59"/>
        <v>0</v>
      </c>
      <c r="M66" s="85">
        <f t="shared" si="60"/>
        <v>0</v>
      </c>
      <c r="N66" s="85">
        <f t="shared" si="61"/>
        <v>0</v>
      </c>
      <c r="O66" s="85">
        <f t="shared" si="62"/>
        <v>0</v>
      </c>
      <c r="P66" s="85">
        <f t="shared" si="63"/>
        <v>0</v>
      </c>
      <c r="Q66" s="85">
        <f t="shared" si="64"/>
        <v>0</v>
      </c>
      <c r="R66" s="85">
        <f t="shared" si="65"/>
        <v>0</v>
      </c>
      <c r="S66" s="85">
        <f t="shared" si="66"/>
        <v>0</v>
      </c>
      <c r="T66" s="85">
        <f t="shared" si="67"/>
        <v>0</v>
      </c>
      <c r="U66" s="85">
        <f>IF(C66="High",'[2]Implementation Services'!$K$2,IF(C66="Medium",'[2]Implementation Services'!$N$2,'[2]Implementation Services'!$Q$2))</f>
        <v>3</v>
      </c>
      <c r="V66" s="90"/>
      <c r="W66" s="98"/>
    </row>
    <row r="67" spans="1:23" s="7" customFormat="1" ht="75" customHeight="1" x14ac:dyDescent="0.2">
      <c r="A67" s="80" t="s">
        <v>228</v>
      </c>
      <c r="B67" s="89" t="s">
        <v>216</v>
      </c>
      <c r="C67" s="81" t="s">
        <v>60</v>
      </c>
      <c r="D67" s="82" t="s">
        <v>288</v>
      </c>
      <c r="E67" s="83"/>
      <c r="F67" s="84" t="s">
        <v>62</v>
      </c>
      <c r="G67" s="84" t="s">
        <v>62</v>
      </c>
      <c r="H67" s="84" t="s">
        <v>62</v>
      </c>
      <c r="I67" s="85">
        <f t="shared" si="56"/>
        <v>0</v>
      </c>
      <c r="J67" s="85">
        <f t="shared" si="57"/>
        <v>0</v>
      </c>
      <c r="K67" s="85">
        <f t="shared" si="58"/>
        <v>0</v>
      </c>
      <c r="L67" s="85">
        <f t="shared" si="59"/>
        <v>0</v>
      </c>
      <c r="M67" s="85">
        <f t="shared" si="60"/>
        <v>0</v>
      </c>
      <c r="N67" s="85">
        <f t="shared" si="61"/>
        <v>0</v>
      </c>
      <c r="O67" s="85">
        <f t="shared" si="62"/>
        <v>0</v>
      </c>
      <c r="P67" s="85">
        <f t="shared" si="63"/>
        <v>0</v>
      </c>
      <c r="Q67" s="85">
        <f t="shared" si="64"/>
        <v>0</v>
      </c>
      <c r="R67" s="85">
        <f t="shared" si="65"/>
        <v>0</v>
      </c>
      <c r="S67" s="85">
        <f t="shared" si="66"/>
        <v>0</v>
      </c>
      <c r="T67" s="85">
        <f t="shared" si="67"/>
        <v>0</v>
      </c>
      <c r="U67" s="85">
        <f>IF(C67="High",'[2]Implementation Services'!$K$2,IF(C67="Medium",'[2]Implementation Services'!$N$2,'[2]Implementation Services'!$Q$2))</f>
        <v>3</v>
      </c>
      <c r="V67" s="90"/>
      <c r="W67" s="98"/>
    </row>
    <row r="68" spans="1:23" s="7" customFormat="1" ht="75" customHeight="1" x14ac:dyDescent="0.2">
      <c r="A68" s="80" t="s">
        <v>229</v>
      </c>
      <c r="B68" s="89" t="s">
        <v>216</v>
      </c>
      <c r="C68" s="81" t="s">
        <v>60</v>
      </c>
      <c r="D68" s="82" t="s">
        <v>289</v>
      </c>
      <c r="E68" s="83"/>
      <c r="F68" s="84" t="s">
        <v>62</v>
      </c>
      <c r="G68" s="84" t="s">
        <v>62</v>
      </c>
      <c r="H68" s="84" t="s">
        <v>62</v>
      </c>
      <c r="I68" s="85">
        <f t="shared" si="56"/>
        <v>0</v>
      </c>
      <c r="J68" s="85">
        <f t="shared" si="57"/>
        <v>0</v>
      </c>
      <c r="K68" s="85">
        <f t="shared" si="58"/>
        <v>0</v>
      </c>
      <c r="L68" s="85">
        <f t="shared" si="59"/>
        <v>0</v>
      </c>
      <c r="M68" s="85">
        <f t="shared" si="60"/>
        <v>0</v>
      </c>
      <c r="N68" s="85">
        <f t="shared" si="61"/>
        <v>0</v>
      </c>
      <c r="O68" s="85">
        <f t="shared" si="62"/>
        <v>0</v>
      </c>
      <c r="P68" s="85">
        <f t="shared" si="63"/>
        <v>0</v>
      </c>
      <c r="Q68" s="85">
        <f t="shared" si="64"/>
        <v>0</v>
      </c>
      <c r="R68" s="85">
        <f t="shared" si="65"/>
        <v>0</v>
      </c>
      <c r="S68" s="85">
        <f t="shared" si="66"/>
        <v>0</v>
      </c>
      <c r="T68" s="85">
        <f t="shared" si="67"/>
        <v>0</v>
      </c>
      <c r="U68" s="85">
        <f>IF(C68="High",'[2]Implementation Services'!$K$2,IF(C68="Medium",'[2]Implementation Services'!$N$2,'[2]Implementation Services'!$Q$2))</f>
        <v>3</v>
      </c>
      <c r="V68" s="90"/>
      <c r="W68" s="98"/>
    </row>
    <row r="69" spans="1:23" s="7" customFormat="1" ht="75" customHeight="1" x14ac:dyDescent="0.2">
      <c r="A69" s="80" t="s">
        <v>230</v>
      </c>
      <c r="B69" s="89" t="s">
        <v>216</v>
      </c>
      <c r="C69" s="81" t="s">
        <v>64</v>
      </c>
      <c r="D69" s="82" t="s">
        <v>290</v>
      </c>
      <c r="E69" s="83"/>
      <c r="F69" s="84" t="s">
        <v>62</v>
      </c>
      <c r="G69" s="84" t="s">
        <v>62</v>
      </c>
      <c r="H69" s="84" t="s">
        <v>62</v>
      </c>
      <c r="I69" s="85">
        <f t="shared" si="56"/>
        <v>0</v>
      </c>
      <c r="J69" s="85">
        <f t="shared" si="57"/>
        <v>0</v>
      </c>
      <c r="K69" s="85">
        <f t="shared" si="58"/>
        <v>0</v>
      </c>
      <c r="L69" s="85">
        <f t="shared" si="59"/>
        <v>0</v>
      </c>
      <c r="M69" s="85">
        <f t="shared" si="60"/>
        <v>0</v>
      </c>
      <c r="N69" s="85">
        <f t="shared" si="61"/>
        <v>0</v>
      </c>
      <c r="O69" s="85">
        <f t="shared" si="62"/>
        <v>0</v>
      </c>
      <c r="P69" s="85">
        <f t="shared" si="63"/>
        <v>0</v>
      </c>
      <c r="Q69" s="85">
        <f t="shared" si="64"/>
        <v>0</v>
      </c>
      <c r="R69" s="85">
        <f t="shared" si="65"/>
        <v>0</v>
      </c>
      <c r="S69" s="85">
        <f t="shared" si="66"/>
        <v>0</v>
      </c>
      <c r="T69" s="85">
        <f t="shared" si="67"/>
        <v>0</v>
      </c>
      <c r="U69" s="85">
        <f>IF(C69="High",'[2]Implementation Services'!$K$2,IF(C69="Medium",'[2]Implementation Services'!$N$2,'[2]Implementation Services'!$Q$2))</f>
        <v>5</v>
      </c>
      <c r="V69" s="90"/>
      <c r="W69" s="98"/>
    </row>
    <row r="70" spans="1:23" s="7" customFormat="1" ht="75" customHeight="1" x14ac:dyDescent="0.2">
      <c r="A70" s="80" t="s">
        <v>231</v>
      </c>
      <c r="B70" s="89" t="s">
        <v>216</v>
      </c>
      <c r="C70" s="81" t="s">
        <v>64</v>
      </c>
      <c r="D70" s="82" t="s">
        <v>291</v>
      </c>
      <c r="E70" s="83"/>
      <c r="F70" s="84" t="s">
        <v>62</v>
      </c>
      <c r="G70" s="84" t="s">
        <v>62</v>
      </c>
      <c r="H70" s="84" t="s">
        <v>62</v>
      </c>
      <c r="I70" s="85">
        <f t="shared" si="56"/>
        <v>0</v>
      </c>
      <c r="J70" s="85">
        <f t="shared" si="57"/>
        <v>0</v>
      </c>
      <c r="K70" s="85">
        <f t="shared" si="58"/>
        <v>0</v>
      </c>
      <c r="L70" s="85">
        <f t="shared" si="59"/>
        <v>0</v>
      </c>
      <c r="M70" s="85">
        <f t="shared" si="60"/>
        <v>0</v>
      </c>
      <c r="N70" s="85">
        <f t="shared" si="61"/>
        <v>0</v>
      </c>
      <c r="O70" s="85">
        <f t="shared" si="62"/>
        <v>0</v>
      </c>
      <c r="P70" s="85">
        <f t="shared" si="63"/>
        <v>0</v>
      </c>
      <c r="Q70" s="85">
        <f t="shared" si="64"/>
        <v>0</v>
      </c>
      <c r="R70" s="85">
        <f t="shared" si="65"/>
        <v>0</v>
      </c>
      <c r="S70" s="85">
        <f t="shared" si="66"/>
        <v>0</v>
      </c>
      <c r="T70" s="85">
        <f t="shared" si="67"/>
        <v>0</v>
      </c>
      <c r="U70" s="85">
        <f>IF(C70="High",'[2]Implementation Services'!$K$2,IF(C70="Medium",'[2]Implementation Services'!$N$2,'[2]Implementation Services'!$Q$2))</f>
        <v>5</v>
      </c>
      <c r="V70" s="90"/>
      <c r="W70" s="98"/>
    </row>
    <row r="71" spans="1:23" s="7" customFormat="1" ht="75" customHeight="1" x14ac:dyDescent="0.2">
      <c r="A71" s="80" t="s">
        <v>233</v>
      </c>
      <c r="B71" s="89" t="s">
        <v>216</v>
      </c>
      <c r="C71" s="81" t="s">
        <v>64</v>
      </c>
      <c r="D71" s="82" t="s">
        <v>292</v>
      </c>
      <c r="E71" s="83"/>
      <c r="F71" s="84" t="s">
        <v>62</v>
      </c>
      <c r="G71" s="84" t="s">
        <v>62</v>
      </c>
      <c r="H71" s="84" t="s">
        <v>62</v>
      </c>
      <c r="I71" s="85">
        <f t="shared" si="56"/>
        <v>0</v>
      </c>
      <c r="J71" s="85">
        <f t="shared" si="57"/>
        <v>0</v>
      </c>
      <c r="K71" s="85">
        <f t="shared" si="58"/>
        <v>0</v>
      </c>
      <c r="L71" s="85">
        <f t="shared" si="59"/>
        <v>0</v>
      </c>
      <c r="M71" s="85">
        <f t="shared" si="60"/>
        <v>0</v>
      </c>
      <c r="N71" s="85">
        <f t="shared" si="61"/>
        <v>0</v>
      </c>
      <c r="O71" s="85">
        <f t="shared" si="62"/>
        <v>0</v>
      </c>
      <c r="P71" s="85">
        <f t="shared" si="63"/>
        <v>0</v>
      </c>
      <c r="Q71" s="85">
        <f t="shared" si="64"/>
        <v>0</v>
      </c>
      <c r="R71" s="85">
        <f t="shared" si="65"/>
        <v>0</v>
      </c>
      <c r="S71" s="85">
        <f t="shared" si="66"/>
        <v>0</v>
      </c>
      <c r="T71" s="85">
        <f t="shared" si="67"/>
        <v>0</v>
      </c>
      <c r="U71" s="85">
        <f>IF(C71="High",'[2]Implementation Services'!$K$2,IF(C71="Medium",'[2]Implementation Services'!$N$2,'[2]Implementation Services'!$Q$2))</f>
        <v>5</v>
      </c>
      <c r="V71" s="90"/>
      <c r="W71" s="98"/>
    </row>
    <row r="72" spans="1:23" s="7" customFormat="1" ht="75" customHeight="1" x14ac:dyDescent="0.2">
      <c r="A72" s="80" t="s">
        <v>234</v>
      </c>
      <c r="B72" s="89" t="s">
        <v>216</v>
      </c>
      <c r="C72" s="81" t="s">
        <v>64</v>
      </c>
      <c r="D72" s="82" t="s">
        <v>293</v>
      </c>
      <c r="E72" s="83"/>
      <c r="F72" s="84" t="s">
        <v>62</v>
      </c>
      <c r="G72" s="84" t="s">
        <v>62</v>
      </c>
      <c r="H72" s="84" t="s">
        <v>62</v>
      </c>
      <c r="I72" s="85">
        <f t="shared" si="56"/>
        <v>0</v>
      </c>
      <c r="J72" s="85">
        <f t="shared" si="57"/>
        <v>0</v>
      </c>
      <c r="K72" s="85">
        <f t="shared" si="58"/>
        <v>0</v>
      </c>
      <c r="L72" s="85">
        <f t="shared" si="59"/>
        <v>0</v>
      </c>
      <c r="M72" s="85">
        <f t="shared" si="60"/>
        <v>0</v>
      </c>
      <c r="N72" s="85">
        <f t="shared" si="61"/>
        <v>0</v>
      </c>
      <c r="O72" s="85">
        <f t="shared" si="62"/>
        <v>0</v>
      </c>
      <c r="P72" s="85">
        <f t="shared" si="63"/>
        <v>0</v>
      </c>
      <c r="Q72" s="85">
        <f t="shared" si="64"/>
        <v>0</v>
      </c>
      <c r="R72" s="85">
        <f t="shared" si="65"/>
        <v>0</v>
      </c>
      <c r="S72" s="85">
        <f t="shared" si="66"/>
        <v>0</v>
      </c>
      <c r="T72" s="85">
        <f t="shared" si="67"/>
        <v>0</v>
      </c>
      <c r="U72" s="85">
        <f>IF(C72="High",'[2]Implementation Services'!$K$2,IF(C72="Medium",'[2]Implementation Services'!$N$2,'[2]Implementation Services'!$Q$2))</f>
        <v>5</v>
      </c>
      <c r="V72" s="90"/>
      <c r="W72" s="98"/>
    </row>
    <row r="73" spans="1:23" s="7" customFormat="1" ht="75" customHeight="1" x14ac:dyDescent="0.2">
      <c r="A73" s="80" t="s">
        <v>235</v>
      </c>
      <c r="B73" s="89" t="s">
        <v>232</v>
      </c>
      <c r="C73" s="81" t="s">
        <v>64</v>
      </c>
      <c r="D73" s="82" t="s">
        <v>294</v>
      </c>
      <c r="E73" s="83"/>
      <c r="F73" s="84" t="s">
        <v>62</v>
      </c>
      <c r="G73" s="84" t="s">
        <v>62</v>
      </c>
      <c r="H73" s="84" t="s">
        <v>62</v>
      </c>
      <c r="I73" s="85">
        <f t="shared" si="56"/>
        <v>0</v>
      </c>
      <c r="J73" s="85">
        <f t="shared" si="57"/>
        <v>0</v>
      </c>
      <c r="K73" s="85">
        <f t="shared" si="58"/>
        <v>0</v>
      </c>
      <c r="L73" s="85">
        <f t="shared" si="59"/>
        <v>0</v>
      </c>
      <c r="M73" s="85">
        <f t="shared" si="60"/>
        <v>0</v>
      </c>
      <c r="N73" s="85">
        <f t="shared" si="61"/>
        <v>0</v>
      </c>
      <c r="O73" s="85">
        <f t="shared" si="62"/>
        <v>0</v>
      </c>
      <c r="P73" s="85">
        <f t="shared" si="63"/>
        <v>0</v>
      </c>
      <c r="Q73" s="85">
        <f t="shared" si="64"/>
        <v>0</v>
      </c>
      <c r="R73" s="85">
        <f t="shared" si="65"/>
        <v>0</v>
      </c>
      <c r="S73" s="85">
        <f t="shared" si="66"/>
        <v>0</v>
      </c>
      <c r="T73" s="85">
        <f t="shared" si="67"/>
        <v>0</v>
      </c>
      <c r="U73" s="85">
        <f>IF(C73="High",'[2]Implementation Services'!$K$2,IF(C73="Medium",'[2]Implementation Services'!$N$2,'[2]Implementation Services'!$Q$2))</f>
        <v>5</v>
      </c>
      <c r="V73" s="90"/>
      <c r="W73" s="98"/>
    </row>
    <row r="74" spans="1:23" s="7" customFormat="1" ht="75" customHeight="1" x14ac:dyDescent="0.2">
      <c r="A74" s="80" t="s">
        <v>321</v>
      </c>
      <c r="B74" s="89" t="s">
        <v>232</v>
      </c>
      <c r="C74" s="81" t="s">
        <v>64</v>
      </c>
      <c r="D74" s="82" t="s">
        <v>295</v>
      </c>
      <c r="E74" s="83"/>
      <c r="F74" s="84" t="s">
        <v>62</v>
      </c>
      <c r="G74" s="84" t="s">
        <v>62</v>
      </c>
      <c r="H74" s="84" t="s">
        <v>62</v>
      </c>
      <c r="I74" s="85">
        <f t="shared" si="56"/>
        <v>0</v>
      </c>
      <c r="J74" s="85">
        <f t="shared" si="57"/>
        <v>0</v>
      </c>
      <c r="K74" s="85">
        <f t="shared" si="58"/>
        <v>0</v>
      </c>
      <c r="L74" s="85">
        <f t="shared" si="59"/>
        <v>0</v>
      </c>
      <c r="M74" s="85">
        <f t="shared" si="60"/>
        <v>0</v>
      </c>
      <c r="N74" s="85">
        <f t="shared" si="61"/>
        <v>0</v>
      </c>
      <c r="O74" s="85">
        <f t="shared" si="62"/>
        <v>0</v>
      </c>
      <c r="P74" s="85">
        <f t="shared" si="63"/>
        <v>0</v>
      </c>
      <c r="Q74" s="85">
        <f t="shared" si="64"/>
        <v>0</v>
      </c>
      <c r="R74" s="85">
        <f t="shared" si="65"/>
        <v>0</v>
      </c>
      <c r="S74" s="85">
        <f t="shared" si="66"/>
        <v>0</v>
      </c>
      <c r="T74" s="85">
        <f t="shared" si="67"/>
        <v>0</v>
      </c>
      <c r="U74" s="85">
        <f>IF(C74="High",'[2]Implementation Services'!$K$2,IF(C74="Medium",'[2]Implementation Services'!$N$2,'[2]Implementation Services'!$Q$2))</f>
        <v>5</v>
      </c>
      <c r="V74" s="90"/>
      <c r="W74" s="98"/>
    </row>
    <row r="75" spans="1:23" s="7" customFormat="1" ht="75" customHeight="1" x14ac:dyDescent="0.2">
      <c r="A75" s="80" t="s">
        <v>324</v>
      </c>
      <c r="B75" s="89" t="s">
        <v>232</v>
      </c>
      <c r="C75" s="81" t="s">
        <v>64</v>
      </c>
      <c r="D75" s="82" t="s">
        <v>296</v>
      </c>
      <c r="E75" s="83"/>
      <c r="F75" s="84" t="s">
        <v>62</v>
      </c>
      <c r="G75" s="84" t="s">
        <v>62</v>
      </c>
      <c r="H75" s="84" t="s">
        <v>62</v>
      </c>
      <c r="I75" s="85">
        <f t="shared" ref="I75:I76" si="68">COUNTIFS(C75:C75,"=High",F75:F75,"=YES-Fully meets")</f>
        <v>0</v>
      </c>
      <c r="J75" s="85">
        <f t="shared" ref="J75:J76" si="69">COUNTIFS(C75:C75,"=High",F75:F75,"=YES-Partially meets")</f>
        <v>0</v>
      </c>
      <c r="K75" s="85">
        <f t="shared" ref="K75:K76" si="70">COUNTIFS(C75:C75,"=High",F75:F75,"=NO-Does not meet")</f>
        <v>0</v>
      </c>
      <c r="L75" s="85">
        <f t="shared" ref="L75:L76" si="71">COUNTIFS(C75:C75,"=Medium",F75:F75,"=YES-Fully meets")</f>
        <v>0</v>
      </c>
      <c r="M75" s="85">
        <f t="shared" ref="M75:M76" si="72">COUNTIFS(C75:C75,"=Medium",F75:F75,"=YES-Partially meets")</f>
        <v>0</v>
      </c>
      <c r="N75" s="85">
        <f t="shared" ref="N75:N76" si="73">COUNTIFS(C75:C75,"=Medium",F75:F75,"=NO-Does not meet")</f>
        <v>0</v>
      </c>
      <c r="O75" s="85">
        <f t="shared" ref="O75:O76" si="74">COUNTIFS(C75:C75,"=Low",F75:F75,"=YES-Fully meets")</f>
        <v>0</v>
      </c>
      <c r="P75" s="85">
        <f t="shared" ref="P75:P76" si="75">COUNTIFS(C75:C75,"=Low",F75:F75,"=YES-Partially meets")</f>
        <v>0</v>
      </c>
      <c r="Q75" s="85">
        <f t="shared" ref="Q75:Q76" si="76">COUNTIFS(C75:C75,"=Low",F75:F75,"=NO-Does not meet")</f>
        <v>0</v>
      </c>
      <c r="R75" s="85">
        <f t="shared" si="65"/>
        <v>0</v>
      </c>
      <c r="S75" s="85">
        <f t="shared" si="66"/>
        <v>0</v>
      </c>
      <c r="T75" s="85">
        <f t="shared" si="67"/>
        <v>0</v>
      </c>
      <c r="U75" s="85">
        <f>IF(C75="High",'[2]Implementation Services'!$K$2,IF(C75="Medium",'[2]Implementation Services'!$N$2,'[2]Implementation Services'!$Q$2))</f>
        <v>5</v>
      </c>
      <c r="V75" s="90"/>
      <c r="W75" s="98"/>
    </row>
    <row r="76" spans="1:23" s="7" customFormat="1" ht="75" customHeight="1" x14ac:dyDescent="0.2">
      <c r="A76" s="80" t="s">
        <v>325</v>
      </c>
      <c r="B76" s="89" t="s">
        <v>236</v>
      </c>
      <c r="C76" s="81" t="s">
        <v>60</v>
      </c>
      <c r="D76" s="82" t="s">
        <v>297</v>
      </c>
      <c r="E76" s="83"/>
      <c r="F76" s="84" t="s">
        <v>62</v>
      </c>
      <c r="G76" s="84" t="s">
        <v>62</v>
      </c>
      <c r="H76" s="84" t="s">
        <v>62</v>
      </c>
      <c r="I76" s="85">
        <f t="shared" si="68"/>
        <v>0</v>
      </c>
      <c r="J76" s="85">
        <f t="shared" si="69"/>
        <v>0</v>
      </c>
      <c r="K76" s="85">
        <f t="shared" si="70"/>
        <v>0</v>
      </c>
      <c r="L76" s="85">
        <f t="shared" si="71"/>
        <v>0</v>
      </c>
      <c r="M76" s="85">
        <f t="shared" si="72"/>
        <v>0</v>
      </c>
      <c r="N76" s="85">
        <f t="shared" si="73"/>
        <v>0</v>
      </c>
      <c r="O76" s="85">
        <f t="shared" si="74"/>
        <v>0</v>
      </c>
      <c r="P76" s="85">
        <f t="shared" si="75"/>
        <v>0</v>
      </c>
      <c r="Q76" s="85">
        <f t="shared" si="76"/>
        <v>0</v>
      </c>
      <c r="R76" s="85">
        <f t="shared" si="65"/>
        <v>0</v>
      </c>
      <c r="S76" s="85">
        <f t="shared" si="66"/>
        <v>0</v>
      </c>
      <c r="T76" s="85">
        <f t="shared" si="67"/>
        <v>0</v>
      </c>
      <c r="U76" s="85">
        <f>IF(C76="High",'[2]Implementation Services'!$K$2,IF(C76="Medium",'[2]Implementation Services'!$N$2,'[2]Implementation Services'!$Q$2))</f>
        <v>3</v>
      </c>
      <c r="V76" s="90"/>
      <c r="W76" s="98"/>
    </row>
    <row r="77" spans="1:23" ht="18.75" x14ac:dyDescent="0.3">
      <c r="A77" s="112" t="s">
        <v>159</v>
      </c>
      <c r="B77" s="112"/>
      <c r="C77" s="113"/>
      <c r="D77" s="114"/>
      <c r="E77" s="122"/>
      <c r="F77" s="122"/>
      <c r="G77" s="123"/>
      <c r="H77" s="123"/>
      <c r="I77" s="96">
        <f t="shared" ref="I77:U77" si="77">SUM(I4:I76)</f>
        <v>0</v>
      </c>
      <c r="J77" s="96">
        <f t="shared" si="77"/>
        <v>0</v>
      </c>
      <c r="K77" s="96">
        <f t="shared" si="77"/>
        <v>0</v>
      </c>
      <c r="L77" s="96">
        <f t="shared" si="77"/>
        <v>0</v>
      </c>
      <c r="M77" s="96">
        <f t="shared" si="77"/>
        <v>0</v>
      </c>
      <c r="N77" s="96">
        <f t="shared" si="77"/>
        <v>0</v>
      </c>
      <c r="O77" s="96">
        <f t="shared" si="77"/>
        <v>0</v>
      </c>
      <c r="P77" s="96">
        <f t="shared" si="77"/>
        <v>0</v>
      </c>
      <c r="Q77" s="96">
        <f t="shared" si="77"/>
        <v>0</v>
      </c>
      <c r="R77" s="96">
        <f t="shared" si="77"/>
        <v>0</v>
      </c>
      <c r="S77" s="96">
        <f t="shared" si="77"/>
        <v>0</v>
      </c>
      <c r="T77" s="96">
        <f t="shared" si="77"/>
        <v>0</v>
      </c>
      <c r="U77" s="96">
        <f t="shared" si="77"/>
        <v>327</v>
      </c>
      <c r="V77" s="97"/>
    </row>
  </sheetData>
  <sheetProtection algorithmName="SHA-512" hashValue="9/UJrETJVpxcWv9lRN+DSAaI+9IUGRMzcyCU7paNReYELftncivnW/f6zCMojKrJVxapJr9aRChKPq5OeCN57A==" saltValue="4rd4353c9efO4Hg17BFZvg==" spinCount="100000" sheet="1" selectLockedCells="1"/>
  <sortState xmlns:xlrd2="http://schemas.microsoft.com/office/spreadsheetml/2017/richdata2" ref="A4:W76">
    <sortCondition ref="B4:B76"/>
    <sortCondition ref="A4:A76"/>
  </sortState>
  <mergeCells count="1">
    <mergeCell ref="F2:H2"/>
  </mergeCells>
  <phoneticPr fontId="34" type="noConversion"/>
  <conditionalFormatting sqref="C1:C76">
    <cfRule type="cellIs" dxfId="20" priority="4" operator="equal">
      <formula>"Not Needed"</formula>
    </cfRule>
    <cfRule type="cellIs" dxfId="19" priority="5" operator="equal">
      <formula>"Minimal"</formula>
    </cfRule>
    <cfRule type="cellIs" dxfId="18" priority="9" operator="equal">
      <formula>"Advantageous"</formula>
    </cfRule>
  </conditionalFormatting>
  <conditionalFormatting sqref="C1:C1048576">
    <cfRule type="cellIs" dxfId="17" priority="16" stopIfTrue="1" operator="equal">
      <formula>"Extremely Advantageous"</formula>
    </cfRule>
    <cfRule type="cellIs" dxfId="16" priority="17" stopIfTrue="1" operator="equal">
      <formula>"Highly Advantageous"</formula>
    </cfRule>
  </conditionalFormatting>
  <conditionalFormatting sqref="C4:C76 F4:H76">
    <cfRule type="cellIs" dxfId="15" priority="19" stopIfTrue="1" operator="equal">
      <formula>"Exception"</formula>
    </cfRule>
  </conditionalFormatting>
  <conditionalFormatting sqref="C4:C76">
    <cfRule type="cellIs" dxfId="14" priority="6" stopIfTrue="1" operator="equal">
      <formula>"Extremely Advantageous"</formula>
    </cfRule>
    <cfRule type="cellIs" dxfId="13" priority="7" stopIfTrue="1" operator="equal">
      <formula>"Highly Advantageous"</formula>
    </cfRule>
    <cfRule type="cellIs" dxfId="12" priority="8" stopIfTrue="1" operator="equal">
      <formula>"High"</formula>
    </cfRule>
    <cfRule type="cellIs" dxfId="11" priority="12" stopIfTrue="1" operator="equal">
      <formula>"Select from Drop Down List"</formula>
    </cfRule>
  </conditionalFormatting>
  <conditionalFormatting sqref="C4:C1048576">
    <cfRule type="cellIs" dxfId="10" priority="13" operator="equal">
      <formula>"Advantageous"</formula>
    </cfRule>
    <cfRule type="cellIs" dxfId="9" priority="14" operator="equal">
      <formula>"Not Needed"</formula>
    </cfRule>
    <cfRule type="cellIs" dxfId="8" priority="15" operator="equal">
      <formula>"Minimal"</formula>
    </cfRule>
  </conditionalFormatting>
  <conditionalFormatting sqref="E4:E76">
    <cfRule type="expression" dxfId="7" priority="18" stopIfTrue="1">
      <formula>#REF!="YES-partially meets"</formula>
    </cfRule>
  </conditionalFormatting>
  <conditionalFormatting sqref="F64530:F64952">
    <cfRule type="cellIs" dxfId="6" priority="264" stopIfTrue="1" operator="equal">
      <formula>"Y"</formula>
    </cfRule>
  </conditionalFormatting>
  <conditionalFormatting sqref="F4:H8 F10:H28 F31:H76 F1:H1">
    <cfRule type="cellIs" dxfId="5" priority="258" stopIfTrue="1" operator="equal">
      <formula>"Select from Drop Down List"</formula>
    </cfRule>
  </conditionalFormatting>
  <conditionalFormatting sqref="F9:H9">
    <cfRule type="cellIs" dxfId="4" priority="3" stopIfTrue="1" operator="equal">
      <formula>"Select from Drop Down List"</formula>
    </cfRule>
  </conditionalFormatting>
  <conditionalFormatting sqref="F29:H30">
    <cfRule type="cellIs" dxfId="3" priority="1" stopIfTrue="1" operator="equal">
      <formula>"Select from Drop Down List"</formula>
    </cfRule>
  </conditionalFormatting>
  <conditionalFormatting sqref="G77:H64529">
    <cfRule type="cellIs" dxfId="2" priority="97" stopIfTrue="1" operator="equal">
      <formula>"Select from Drop Down List"</formula>
    </cfRule>
  </conditionalFormatting>
  <conditionalFormatting sqref="G3:W3">
    <cfRule type="cellIs" dxfId="1" priority="20" stopIfTrue="1" operator="equal">
      <formula>"Select from Drop Down List"</formula>
    </cfRule>
  </conditionalFormatting>
  <conditionalFormatting sqref="I64530:I1048576">
    <cfRule type="cellIs" dxfId="0" priority="260"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2" xr:uid="{EB650D18-A005-4C64-8E16-8E140F29554C}"/>
    <dataValidation type="list" allowBlank="1" showInputMessage="1" showErrorMessage="1" promptTitle="Solution Type" prompt="Responders must select one of the types from the drop-down list." sqref="C2" xr:uid="{3AB461A1-69CD-4DBF-B4D4-5638070240D4}">
      <formula1>"Cloud, Hybrid, On-premise only"</formula1>
    </dataValidation>
    <dataValidation type="list" allowBlank="1" showInputMessage="1" showErrorMessage="1" errorTitle="Invalid specification type" error="Please enter a Specification type from the drop-down list." sqref="C4:C30 C31:C76" xr:uid="{508E1C97-C30B-45E2-A691-B9E995F82D8A}">
      <formula1>"High, Medium, Low"</formula1>
    </dataValidation>
    <dataValidation type="list" allowBlank="1" showInputMessage="1" showErrorMessage="1" sqref="F4:F30 F31:F76" xr:uid="{AC03C7DA-33D0-4BF4-9C7B-45E64D0D51DE}">
      <formula1>"Select from drop down list, YES-Fully meets, YES-Partially meets, NO-Does not meet"</formula1>
    </dataValidation>
    <dataValidation type="list" allowBlank="1" showInputMessage="1" showErrorMessage="1" sqref="G4:G30 G31:G76" xr:uid="{CCCECC2F-0B8A-4CE8-968C-458FA1D5A543}">
      <formula1>"Select from drop down list, Production, Development, Roadmap, Not in any environment"</formula1>
    </dataValidation>
    <dataValidation type="list" allowBlank="1" showInputMessage="1" showErrorMessage="1" sqref="H4:H30 H31:H76" xr:uid="{C2A19B8F-1D9E-4A87-8458-BD5562CD9257}">
      <formula1>"Select from drop down list, Base Pkg, Addl Module, 3rd Party, Configuration, Customization"</formula1>
    </dataValidation>
  </dataValidations>
  <pageMargins left="0.7" right="0.7" top="0.75" bottom="0.75" header="0.3" footer="0.3"/>
  <pageSetup scale="65" fitToHeight="0" orientation="landscape" r:id="rId1"/>
  <headerFooter>
    <oddHeader>&amp;L&amp;F&amp;R&amp;A</oddHeader>
    <oddFooter>&amp;L&amp;D&amp;C&amp;A&amp;RPage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e0e97-9303-4e06-97b0-04fb3f8d844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B8B8EC0FDDBC40A53FC2074D166C2E" ma:contentTypeVersion="12" ma:contentTypeDescription="Create a new document." ma:contentTypeScope="" ma:versionID="31355276a084861eea57782cc278eb70">
  <xsd:schema xmlns:xsd="http://www.w3.org/2001/XMLSchema" xmlns:xs="http://www.w3.org/2001/XMLSchema" xmlns:p="http://schemas.microsoft.com/office/2006/metadata/properties" xmlns:ns2="b90e0e97-9303-4e06-97b0-04fb3f8d8446" xmlns:ns3="908e6164-8d9c-4f2d-86b3-3d8dd9d29c75" targetNamespace="http://schemas.microsoft.com/office/2006/metadata/properties" ma:root="true" ma:fieldsID="cb306869d78f5e6a18cfd1ded7762cb0" ns2:_="" ns3:_="">
    <xsd:import namespace="b90e0e97-9303-4e06-97b0-04fb3f8d8446"/>
    <xsd:import namespace="908e6164-8d9c-4f2d-86b3-3d8dd9d29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e0e97-9303-4e06-97b0-04fb3f8d8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e6164-8d9c-4f2d-86b3-3d8dd9d29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16B0F2-E5DC-4731-9673-9AC1D1051306}">
  <ds:schemaRefs>
    <ds:schemaRef ds:uri="http://schemas.microsoft.com/sharepoint/v3/contenttype/forms"/>
  </ds:schemaRefs>
</ds:datastoreItem>
</file>

<file path=customXml/itemProps2.xml><?xml version="1.0" encoding="utf-8"?>
<ds:datastoreItem xmlns:ds="http://schemas.openxmlformats.org/officeDocument/2006/customXml" ds:itemID="{ADBFAE55-7453-4CE3-B849-74B2166CE791}">
  <ds:schemaRefs>
    <ds:schemaRef ds:uri="http://schemas.microsoft.com/office/2006/metadata/properties"/>
    <ds:schemaRef ds:uri="http://schemas.microsoft.com/office/infopath/2007/PartnerControls"/>
    <ds:schemaRef ds:uri="b90e0e97-9303-4e06-97b0-04fb3f8d8446"/>
  </ds:schemaRefs>
</ds:datastoreItem>
</file>

<file path=customXml/itemProps3.xml><?xml version="1.0" encoding="utf-8"?>
<ds:datastoreItem xmlns:ds="http://schemas.openxmlformats.org/officeDocument/2006/customXml" ds:itemID="{0C6863FB-4B19-4485-BEDE-F43DC52F2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e0e97-9303-4e06-97b0-04fb3f8d8446"/>
    <ds:schemaRef ds:uri="908e6164-8d9c-4f2d-86b3-3d8dd9d29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Scoring Summary- HIDE</vt:lpstr>
      <vt:lpstr>Functional Requirement Instruct</vt:lpstr>
      <vt:lpstr>DoITS Requirements Sheet 1</vt:lpstr>
      <vt:lpstr>Business Requirements Sheet 2</vt:lpstr>
      <vt:lpstr>'Business Requirements Sheet 2'!Print_Area</vt:lpstr>
      <vt:lpstr>'Functional Requirement Instruct'!Print_Area</vt:lpstr>
      <vt:lpstr>'Business Requirements Sheet 2'!Print_Titles</vt:lpstr>
      <vt:lpstr>'DoITS Requirements Sheet 1'!Print_Titles</vt:lpstr>
    </vt:vector>
  </TitlesOfParts>
  <Manager/>
  <Company>Gwinnett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Laurie</dc:creator>
  <cp:keywords/>
  <dc:description/>
  <cp:lastModifiedBy>Tonelli, Kelly</cp:lastModifiedBy>
  <cp:revision/>
  <cp:lastPrinted>2025-08-13T12:44:10Z</cp:lastPrinted>
  <dcterms:created xsi:type="dcterms:W3CDTF">2019-10-16T12:57:30Z</dcterms:created>
  <dcterms:modified xsi:type="dcterms:W3CDTF">2025-09-10T19:12:13Z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0x01010075B8B8EC0FDDBC40A53FC2074D166C2E</vt:lpwstr>
  </property>
  <property fmtid="{D5CDD505-2E9C-101B-9397-08002B2CF9AE}" pid="3" name="MediaServiceImageTags">
    <vt:lpwstr/>
  </property>
</Properties>
</file>