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gwinnettboc-my.sharepoint.com/personal/laurie_rodriguez_gwinnettcounty_com/Documents/Customer - DoITS/Agenda Management RFP 2025/Published RFP/"/>
    </mc:Choice>
  </mc:AlternateContent>
  <xr:revisionPtr revIDLastSave="14" documentId="8_{60BA1024-79D1-4B7D-8689-66026E4D4692}" xr6:coauthVersionLast="47" xr6:coauthVersionMax="47" xr10:uidLastSave="{6065F755-FD71-40A9-A13A-25F6614D6A68}"/>
  <workbookProtection workbookAlgorithmName="SHA-512" workbookHashValue="3ahZSz7JsXWjsfmai0uasmQi/CrH8rj3odQ24YOiC6S/TIXdBPYUNqkkxl2j9WRH8tn3s+Kgm2A5RrJEU+PV+g==" workbookSaltValue="OULzvRtydLyVwAW7H8jH2A==" workbookSpinCount="100000" lockStructure="1"/>
  <bookViews>
    <workbookView xWindow="-120" yWindow="-120" windowWidth="29040" windowHeight="15720" tabRatio="834" activeTab="3" xr2:uid="{00000000-000D-0000-FFFF-FFFF00000000}"/>
  </bookViews>
  <sheets>
    <sheet name="Functional Requirement Instruct" sheetId="14" r:id="rId1"/>
    <sheet name="IT Tech Functional Reqs" sheetId="5" r:id="rId2"/>
    <sheet name="Bus Functional Reqs" sheetId="1" r:id="rId3"/>
    <sheet name="Compatability &amp; Interface Reqs" sheetId="4" r:id="rId4"/>
    <sheet name="Scoring Summary" sheetId="15" state="hidden" r:id="rId5"/>
  </sheets>
  <externalReferences>
    <externalReference r:id="rId6"/>
  </externalReferences>
  <definedNames>
    <definedName name="_xlnm._FilterDatabase" localSheetId="2" hidden="1">'Bus Functional Reqs'!$A$1:$Y$202</definedName>
    <definedName name="Availability">'[1]Support Data'!$A$48:$A$51</definedName>
    <definedName name="AvailabilityData">'[1]Support Data'!$A$48:$B$51</definedName>
    <definedName name="_xlnm.Print_Area" localSheetId="2">'Bus Functional Reqs'!$A$4:$Y$192</definedName>
    <definedName name="_xlnm.Print_Area" localSheetId="3">'Compatability &amp; Interface Reqs'!$A$4:$Y$16</definedName>
    <definedName name="_xlnm.Print_Area" localSheetId="0">'Functional Requirement Instruct'!$A$1:$F$27</definedName>
    <definedName name="_xlnm.Print_Area" localSheetId="1">'IT Tech Functional Reqs'!$A$4:$Y$54</definedName>
    <definedName name="_xlnm.Print_Area" localSheetId="4">'Scoring Summary'!$A$1:$M$32</definedName>
    <definedName name="_xlnm.Print_Titles" localSheetId="2">'Bus Functional Reqs'!$1:$3</definedName>
    <definedName name="_xlnm.Print_Titles" localSheetId="3">'Compatability &amp; Interface Reqs'!$1:$3</definedName>
    <definedName name="_xlnm.Print_Titles" localSheetId="1">'IT Tech Functional Reqs'!$1:$3</definedName>
    <definedName name="specdata">'[1]Support Data'!$A$5:$B$8</definedName>
    <definedName name="SpecType">'[1]Support Data'!$A$5:$A$8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5" l="1"/>
  <c r="C30" i="15"/>
  <c r="B30" i="15"/>
  <c r="D8" i="15"/>
  <c r="B8" i="15"/>
  <c r="B19" i="15"/>
  <c r="C19" i="15"/>
  <c r="D19" i="15"/>
  <c r="C8" i="15"/>
  <c r="W8" i="4"/>
  <c r="U8" i="4"/>
  <c r="S8" i="4"/>
  <c r="R8" i="4"/>
  <c r="Q8" i="4"/>
  <c r="P8" i="4"/>
  <c r="O8" i="4"/>
  <c r="N8" i="4"/>
  <c r="M8" i="4"/>
  <c r="L8" i="4"/>
  <c r="K8" i="4"/>
  <c r="W142" i="1"/>
  <c r="U142" i="1"/>
  <c r="S142" i="1"/>
  <c r="R142" i="1"/>
  <c r="Q142" i="1"/>
  <c r="P142" i="1"/>
  <c r="O142" i="1"/>
  <c r="N142" i="1"/>
  <c r="M142" i="1"/>
  <c r="L142" i="1"/>
  <c r="K142" i="1"/>
  <c r="W167" i="1"/>
  <c r="U167" i="1"/>
  <c r="S167" i="1"/>
  <c r="R167" i="1"/>
  <c r="Q167" i="1"/>
  <c r="P167" i="1"/>
  <c r="O167" i="1"/>
  <c r="N167" i="1"/>
  <c r="M167" i="1"/>
  <c r="L167" i="1"/>
  <c r="K167" i="1"/>
  <c r="W166" i="1"/>
  <c r="U166" i="1"/>
  <c r="S166" i="1"/>
  <c r="R166" i="1"/>
  <c r="Q166" i="1"/>
  <c r="P166" i="1"/>
  <c r="O166" i="1"/>
  <c r="N166" i="1"/>
  <c r="M166" i="1"/>
  <c r="L166" i="1"/>
  <c r="K166" i="1"/>
  <c r="W165" i="1"/>
  <c r="U165" i="1"/>
  <c r="S165" i="1"/>
  <c r="R165" i="1"/>
  <c r="Q165" i="1"/>
  <c r="P165" i="1"/>
  <c r="O165" i="1"/>
  <c r="N165" i="1"/>
  <c r="M165" i="1"/>
  <c r="L165" i="1"/>
  <c r="K165" i="1"/>
  <c r="W164" i="1"/>
  <c r="U164" i="1"/>
  <c r="S164" i="1"/>
  <c r="R164" i="1"/>
  <c r="Q164" i="1"/>
  <c r="P164" i="1"/>
  <c r="O164" i="1"/>
  <c r="N164" i="1"/>
  <c r="M164" i="1"/>
  <c r="L164" i="1"/>
  <c r="K164" i="1"/>
  <c r="T164" i="1" s="1"/>
  <c r="V164" i="1" s="1"/>
  <c r="W12" i="1"/>
  <c r="U12" i="1"/>
  <c r="S12" i="1"/>
  <c r="R12" i="1"/>
  <c r="Q12" i="1"/>
  <c r="P12" i="1"/>
  <c r="O12" i="1"/>
  <c r="N12" i="1"/>
  <c r="M12" i="1"/>
  <c r="L12" i="1"/>
  <c r="K12" i="1"/>
  <c r="W10" i="1"/>
  <c r="U10" i="1"/>
  <c r="S10" i="1"/>
  <c r="R10" i="1"/>
  <c r="Q10" i="1"/>
  <c r="P10" i="1"/>
  <c r="O10" i="1"/>
  <c r="N10" i="1"/>
  <c r="M10" i="1"/>
  <c r="L10" i="1"/>
  <c r="K10" i="1"/>
  <c r="W26" i="5"/>
  <c r="U26" i="5"/>
  <c r="S26" i="5"/>
  <c r="R26" i="5"/>
  <c r="Q26" i="5"/>
  <c r="P26" i="5"/>
  <c r="O26" i="5"/>
  <c r="N26" i="5"/>
  <c r="M26" i="5"/>
  <c r="L26" i="5"/>
  <c r="K26" i="5"/>
  <c r="T26" i="5" s="1"/>
  <c r="V26" i="5" s="1"/>
  <c r="T8" i="4" l="1"/>
  <c r="V8" i="4" s="1"/>
  <c r="T167" i="1"/>
  <c r="V167" i="1" s="1"/>
  <c r="T166" i="1"/>
  <c r="V166" i="1" s="1"/>
  <c r="T142" i="1"/>
  <c r="V142" i="1" s="1"/>
  <c r="T165" i="1"/>
  <c r="V165" i="1" s="1"/>
  <c r="T12" i="1"/>
  <c r="V12" i="1" s="1"/>
  <c r="T10" i="1"/>
  <c r="V10" i="1" s="1"/>
  <c r="W36" i="1"/>
  <c r="U36" i="1"/>
  <c r="S36" i="1"/>
  <c r="R36" i="1"/>
  <c r="Q36" i="1"/>
  <c r="P36" i="1"/>
  <c r="O36" i="1"/>
  <c r="N36" i="1"/>
  <c r="M36" i="1"/>
  <c r="L36" i="1"/>
  <c r="K36" i="1"/>
  <c r="W5" i="4"/>
  <c r="U5" i="4"/>
  <c r="S5" i="4"/>
  <c r="R5" i="4"/>
  <c r="Q5" i="4"/>
  <c r="P5" i="4"/>
  <c r="O5" i="4"/>
  <c r="N5" i="4"/>
  <c r="M5" i="4"/>
  <c r="L5" i="4"/>
  <c r="K5" i="4"/>
  <c r="W6" i="4"/>
  <c r="U6" i="4"/>
  <c r="S6" i="4"/>
  <c r="R6" i="4"/>
  <c r="Q6" i="4"/>
  <c r="P6" i="4"/>
  <c r="O6" i="4"/>
  <c r="N6" i="4"/>
  <c r="M6" i="4"/>
  <c r="L6" i="4"/>
  <c r="K6" i="4"/>
  <c r="W49" i="1"/>
  <c r="U49" i="1"/>
  <c r="S49" i="1"/>
  <c r="R49" i="1"/>
  <c r="Q49" i="1"/>
  <c r="P49" i="1"/>
  <c r="O49" i="1"/>
  <c r="N49" i="1"/>
  <c r="M49" i="1"/>
  <c r="L49" i="1"/>
  <c r="K49" i="1"/>
  <c r="W100" i="1"/>
  <c r="U100" i="1"/>
  <c r="S100" i="1"/>
  <c r="R100" i="1"/>
  <c r="Q100" i="1"/>
  <c r="P100" i="1"/>
  <c r="O100" i="1"/>
  <c r="N100" i="1"/>
  <c r="M100" i="1"/>
  <c r="L100" i="1"/>
  <c r="K100" i="1"/>
  <c r="W99" i="1"/>
  <c r="U99" i="1"/>
  <c r="S99" i="1"/>
  <c r="R99" i="1"/>
  <c r="Q99" i="1"/>
  <c r="P99" i="1"/>
  <c r="O99" i="1"/>
  <c r="N99" i="1"/>
  <c r="M99" i="1"/>
  <c r="L99" i="1"/>
  <c r="K99" i="1"/>
  <c r="W131" i="1"/>
  <c r="U131" i="1"/>
  <c r="S131" i="1"/>
  <c r="R131" i="1"/>
  <c r="Q131" i="1"/>
  <c r="P131" i="1"/>
  <c r="O131" i="1"/>
  <c r="N131" i="1"/>
  <c r="M131" i="1"/>
  <c r="L131" i="1"/>
  <c r="K131" i="1"/>
  <c r="W168" i="1"/>
  <c r="U168" i="1"/>
  <c r="S168" i="1"/>
  <c r="R168" i="1"/>
  <c r="Q168" i="1"/>
  <c r="P168" i="1"/>
  <c r="O168" i="1"/>
  <c r="N168" i="1"/>
  <c r="M168" i="1"/>
  <c r="L168" i="1"/>
  <c r="K168" i="1"/>
  <c r="W121" i="1"/>
  <c r="U121" i="1"/>
  <c r="S121" i="1"/>
  <c r="R121" i="1"/>
  <c r="Q121" i="1"/>
  <c r="P121" i="1"/>
  <c r="O121" i="1"/>
  <c r="N121" i="1"/>
  <c r="M121" i="1"/>
  <c r="L121" i="1"/>
  <c r="K121" i="1"/>
  <c r="W201" i="1"/>
  <c r="U201" i="1"/>
  <c r="S201" i="1"/>
  <c r="R201" i="1"/>
  <c r="Q201" i="1"/>
  <c r="P201" i="1"/>
  <c r="O201" i="1"/>
  <c r="N201" i="1"/>
  <c r="M201" i="1"/>
  <c r="L201" i="1"/>
  <c r="K201" i="1"/>
  <c r="W120" i="1"/>
  <c r="U120" i="1"/>
  <c r="S120" i="1"/>
  <c r="R120" i="1"/>
  <c r="Q120" i="1"/>
  <c r="P120" i="1"/>
  <c r="O120" i="1"/>
  <c r="N120" i="1"/>
  <c r="M120" i="1"/>
  <c r="L120" i="1"/>
  <c r="K120" i="1"/>
  <c r="W200" i="1"/>
  <c r="U200" i="1"/>
  <c r="S200" i="1"/>
  <c r="R200" i="1"/>
  <c r="Q200" i="1"/>
  <c r="P200" i="1"/>
  <c r="O200" i="1"/>
  <c r="N200" i="1"/>
  <c r="M200" i="1"/>
  <c r="L200" i="1"/>
  <c r="K200" i="1"/>
  <c r="W199" i="1"/>
  <c r="U199" i="1"/>
  <c r="S199" i="1"/>
  <c r="R199" i="1"/>
  <c r="Q199" i="1"/>
  <c r="P199" i="1"/>
  <c r="O199" i="1"/>
  <c r="N199" i="1"/>
  <c r="M199" i="1"/>
  <c r="L199" i="1"/>
  <c r="K199" i="1"/>
  <c r="W198" i="1"/>
  <c r="U198" i="1"/>
  <c r="S198" i="1"/>
  <c r="R198" i="1"/>
  <c r="Q198" i="1"/>
  <c r="P198" i="1"/>
  <c r="O198" i="1"/>
  <c r="N198" i="1"/>
  <c r="M198" i="1"/>
  <c r="L198" i="1"/>
  <c r="K198" i="1"/>
  <c r="W197" i="1"/>
  <c r="U197" i="1"/>
  <c r="S197" i="1"/>
  <c r="R197" i="1"/>
  <c r="Q197" i="1"/>
  <c r="P197" i="1"/>
  <c r="O197" i="1"/>
  <c r="N197" i="1"/>
  <c r="M197" i="1"/>
  <c r="L197" i="1"/>
  <c r="K197" i="1"/>
  <c r="W196" i="1"/>
  <c r="U196" i="1"/>
  <c r="S196" i="1"/>
  <c r="R196" i="1"/>
  <c r="Q196" i="1"/>
  <c r="P196" i="1"/>
  <c r="O196" i="1"/>
  <c r="N196" i="1"/>
  <c r="M196" i="1"/>
  <c r="L196" i="1"/>
  <c r="K196" i="1"/>
  <c r="W195" i="1"/>
  <c r="U195" i="1"/>
  <c r="S195" i="1"/>
  <c r="R195" i="1"/>
  <c r="Q195" i="1"/>
  <c r="P195" i="1"/>
  <c r="O195" i="1"/>
  <c r="N195" i="1"/>
  <c r="M195" i="1"/>
  <c r="L195" i="1"/>
  <c r="K195" i="1"/>
  <c r="W194" i="1"/>
  <c r="U194" i="1"/>
  <c r="S194" i="1"/>
  <c r="R194" i="1"/>
  <c r="Q194" i="1"/>
  <c r="P194" i="1"/>
  <c r="O194" i="1"/>
  <c r="N194" i="1"/>
  <c r="M194" i="1"/>
  <c r="L194" i="1"/>
  <c r="K194" i="1"/>
  <c r="W193" i="1"/>
  <c r="U193" i="1"/>
  <c r="S193" i="1"/>
  <c r="R193" i="1"/>
  <c r="Q193" i="1"/>
  <c r="P193" i="1"/>
  <c r="O193" i="1"/>
  <c r="N193" i="1"/>
  <c r="M193" i="1"/>
  <c r="L193" i="1"/>
  <c r="K193" i="1"/>
  <c r="W192" i="1"/>
  <c r="U192" i="1"/>
  <c r="S192" i="1"/>
  <c r="R192" i="1"/>
  <c r="Q192" i="1"/>
  <c r="P192" i="1"/>
  <c r="O192" i="1"/>
  <c r="N192" i="1"/>
  <c r="M192" i="1"/>
  <c r="L192" i="1"/>
  <c r="K192" i="1"/>
  <c r="W191" i="1"/>
  <c r="U191" i="1"/>
  <c r="S191" i="1"/>
  <c r="R191" i="1"/>
  <c r="Q191" i="1"/>
  <c r="P191" i="1"/>
  <c r="O191" i="1"/>
  <c r="N191" i="1"/>
  <c r="M191" i="1"/>
  <c r="L191" i="1"/>
  <c r="K191" i="1"/>
  <c r="W190" i="1"/>
  <c r="U190" i="1"/>
  <c r="S190" i="1"/>
  <c r="R190" i="1"/>
  <c r="Q190" i="1"/>
  <c r="P190" i="1"/>
  <c r="O190" i="1"/>
  <c r="N190" i="1"/>
  <c r="M190" i="1"/>
  <c r="L190" i="1"/>
  <c r="K190" i="1"/>
  <c r="W189" i="1"/>
  <c r="U189" i="1"/>
  <c r="S189" i="1"/>
  <c r="R189" i="1"/>
  <c r="Q189" i="1"/>
  <c r="P189" i="1"/>
  <c r="O189" i="1"/>
  <c r="N189" i="1"/>
  <c r="M189" i="1"/>
  <c r="L189" i="1"/>
  <c r="K189" i="1"/>
  <c r="W188" i="1"/>
  <c r="U188" i="1"/>
  <c r="S188" i="1"/>
  <c r="R188" i="1"/>
  <c r="Q188" i="1"/>
  <c r="P188" i="1"/>
  <c r="O188" i="1"/>
  <c r="N188" i="1"/>
  <c r="M188" i="1"/>
  <c r="L188" i="1"/>
  <c r="K188" i="1"/>
  <c r="W187" i="1"/>
  <c r="U187" i="1"/>
  <c r="S187" i="1"/>
  <c r="R187" i="1"/>
  <c r="Q187" i="1"/>
  <c r="P187" i="1"/>
  <c r="O187" i="1"/>
  <c r="N187" i="1"/>
  <c r="M187" i="1"/>
  <c r="L187" i="1"/>
  <c r="K187" i="1"/>
  <c r="W185" i="1"/>
  <c r="U185" i="1"/>
  <c r="S185" i="1"/>
  <c r="R185" i="1"/>
  <c r="Q185" i="1"/>
  <c r="P185" i="1"/>
  <c r="O185" i="1"/>
  <c r="N185" i="1"/>
  <c r="M185" i="1"/>
  <c r="L185" i="1"/>
  <c r="K185" i="1"/>
  <c r="W184" i="1"/>
  <c r="U184" i="1"/>
  <c r="S184" i="1"/>
  <c r="R184" i="1"/>
  <c r="Q184" i="1"/>
  <c r="P184" i="1"/>
  <c r="O184" i="1"/>
  <c r="N184" i="1"/>
  <c r="M184" i="1"/>
  <c r="L184" i="1"/>
  <c r="K184" i="1"/>
  <c r="W183" i="1"/>
  <c r="U183" i="1"/>
  <c r="S183" i="1"/>
  <c r="R183" i="1"/>
  <c r="Q183" i="1"/>
  <c r="P183" i="1"/>
  <c r="O183" i="1"/>
  <c r="N183" i="1"/>
  <c r="M183" i="1"/>
  <c r="L183" i="1"/>
  <c r="K183" i="1"/>
  <c r="W182" i="1"/>
  <c r="U182" i="1"/>
  <c r="S182" i="1"/>
  <c r="R182" i="1"/>
  <c r="Q182" i="1"/>
  <c r="P182" i="1"/>
  <c r="O182" i="1"/>
  <c r="N182" i="1"/>
  <c r="M182" i="1"/>
  <c r="L182" i="1"/>
  <c r="K182" i="1"/>
  <c r="W181" i="1"/>
  <c r="U181" i="1"/>
  <c r="S181" i="1"/>
  <c r="R181" i="1"/>
  <c r="Q181" i="1"/>
  <c r="P181" i="1"/>
  <c r="O181" i="1"/>
  <c r="N181" i="1"/>
  <c r="M181" i="1"/>
  <c r="L181" i="1"/>
  <c r="K181" i="1"/>
  <c r="W180" i="1"/>
  <c r="U180" i="1"/>
  <c r="S180" i="1"/>
  <c r="R180" i="1"/>
  <c r="Q180" i="1"/>
  <c r="P180" i="1"/>
  <c r="O180" i="1"/>
  <c r="N180" i="1"/>
  <c r="M180" i="1"/>
  <c r="L180" i="1"/>
  <c r="K180" i="1"/>
  <c r="W179" i="1"/>
  <c r="U179" i="1"/>
  <c r="S179" i="1"/>
  <c r="R179" i="1"/>
  <c r="Q179" i="1"/>
  <c r="P179" i="1"/>
  <c r="O179" i="1"/>
  <c r="N179" i="1"/>
  <c r="M179" i="1"/>
  <c r="L179" i="1"/>
  <c r="K179" i="1"/>
  <c r="W178" i="1"/>
  <c r="U178" i="1"/>
  <c r="S178" i="1"/>
  <c r="R178" i="1"/>
  <c r="Q178" i="1"/>
  <c r="P178" i="1"/>
  <c r="O178" i="1"/>
  <c r="N178" i="1"/>
  <c r="M178" i="1"/>
  <c r="L178" i="1"/>
  <c r="K178" i="1"/>
  <c r="W177" i="1"/>
  <c r="U177" i="1"/>
  <c r="S177" i="1"/>
  <c r="R177" i="1"/>
  <c r="Q177" i="1"/>
  <c r="P177" i="1"/>
  <c r="O177" i="1"/>
  <c r="N177" i="1"/>
  <c r="M177" i="1"/>
  <c r="L177" i="1"/>
  <c r="K177" i="1"/>
  <c r="W176" i="1"/>
  <c r="U176" i="1"/>
  <c r="S176" i="1"/>
  <c r="R176" i="1"/>
  <c r="Q176" i="1"/>
  <c r="P176" i="1"/>
  <c r="O176" i="1"/>
  <c r="N176" i="1"/>
  <c r="M176" i="1"/>
  <c r="L176" i="1"/>
  <c r="K176" i="1"/>
  <c r="W175" i="1"/>
  <c r="U175" i="1"/>
  <c r="S175" i="1"/>
  <c r="R175" i="1"/>
  <c r="Q175" i="1"/>
  <c r="P175" i="1"/>
  <c r="O175" i="1"/>
  <c r="N175" i="1"/>
  <c r="M175" i="1"/>
  <c r="L175" i="1"/>
  <c r="K175" i="1"/>
  <c r="W174" i="1"/>
  <c r="U174" i="1"/>
  <c r="S174" i="1"/>
  <c r="R174" i="1"/>
  <c r="Q174" i="1"/>
  <c r="P174" i="1"/>
  <c r="O174" i="1"/>
  <c r="N174" i="1"/>
  <c r="M174" i="1"/>
  <c r="L174" i="1"/>
  <c r="K174" i="1"/>
  <c r="W173" i="1"/>
  <c r="U173" i="1"/>
  <c r="S173" i="1"/>
  <c r="R173" i="1"/>
  <c r="Q173" i="1"/>
  <c r="P173" i="1"/>
  <c r="O173" i="1"/>
  <c r="N173" i="1"/>
  <c r="M173" i="1"/>
  <c r="L173" i="1"/>
  <c r="K173" i="1"/>
  <c r="W163" i="1"/>
  <c r="U163" i="1"/>
  <c r="S163" i="1"/>
  <c r="R163" i="1"/>
  <c r="Q163" i="1"/>
  <c r="P163" i="1"/>
  <c r="O163" i="1"/>
  <c r="N163" i="1"/>
  <c r="M163" i="1"/>
  <c r="L163" i="1"/>
  <c r="K163" i="1"/>
  <c r="W162" i="1"/>
  <c r="U162" i="1"/>
  <c r="S162" i="1"/>
  <c r="R162" i="1"/>
  <c r="Q162" i="1"/>
  <c r="P162" i="1"/>
  <c r="O162" i="1"/>
  <c r="N162" i="1"/>
  <c r="M162" i="1"/>
  <c r="L162" i="1"/>
  <c r="K162" i="1"/>
  <c r="W161" i="1"/>
  <c r="U161" i="1"/>
  <c r="S161" i="1"/>
  <c r="R161" i="1"/>
  <c r="Q161" i="1"/>
  <c r="P161" i="1"/>
  <c r="O161" i="1"/>
  <c r="N161" i="1"/>
  <c r="M161" i="1"/>
  <c r="L161" i="1"/>
  <c r="K161" i="1"/>
  <c r="W160" i="1"/>
  <c r="U160" i="1"/>
  <c r="S160" i="1"/>
  <c r="R160" i="1"/>
  <c r="Q160" i="1"/>
  <c r="P160" i="1"/>
  <c r="O160" i="1"/>
  <c r="N160" i="1"/>
  <c r="M160" i="1"/>
  <c r="L160" i="1"/>
  <c r="K160" i="1"/>
  <c r="W159" i="1"/>
  <c r="U159" i="1"/>
  <c r="S159" i="1"/>
  <c r="R159" i="1"/>
  <c r="Q159" i="1"/>
  <c r="P159" i="1"/>
  <c r="O159" i="1"/>
  <c r="N159" i="1"/>
  <c r="M159" i="1"/>
  <c r="L159" i="1"/>
  <c r="K159" i="1"/>
  <c r="W158" i="1"/>
  <c r="U158" i="1"/>
  <c r="S158" i="1"/>
  <c r="R158" i="1"/>
  <c r="Q158" i="1"/>
  <c r="P158" i="1"/>
  <c r="O158" i="1"/>
  <c r="N158" i="1"/>
  <c r="M158" i="1"/>
  <c r="L158" i="1"/>
  <c r="K158" i="1"/>
  <c r="W172" i="1"/>
  <c r="U172" i="1"/>
  <c r="S172" i="1"/>
  <c r="R172" i="1"/>
  <c r="Q172" i="1"/>
  <c r="P172" i="1"/>
  <c r="O172" i="1"/>
  <c r="N172" i="1"/>
  <c r="M172" i="1"/>
  <c r="L172" i="1"/>
  <c r="K172" i="1"/>
  <c r="W171" i="1"/>
  <c r="U171" i="1"/>
  <c r="S171" i="1"/>
  <c r="R171" i="1"/>
  <c r="Q171" i="1"/>
  <c r="P171" i="1"/>
  <c r="O171" i="1"/>
  <c r="N171" i="1"/>
  <c r="M171" i="1"/>
  <c r="L171" i="1"/>
  <c r="K171" i="1"/>
  <c r="W170" i="1"/>
  <c r="U170" i="1"/>
  <c r="S170" i="1"/>
  <c r="R170" i="1"/>
  <c r="Q170" i="1"/>
  <c r="P170" i="1"/>
  <c r="O170" i="1"/>
  <c r="N170" i="1"/>
  <c r="M170" i="1"/>
  <c r="L170" i="1"/>
  <c r="K170" i="1"/>
  <c r="W169" i="1"/>
  <c r="U169" i="1"/>
  <c r="S169" i="1"/>
  <c r="R169" i="1"/>
  <c r="Q169" i="1"/>
  <c r="P169" i="1"/>
  <c r="O169" i="1"/>
  <c r="N169" i="1"/>
  <c r="M169" i="1"/>
  <c r="L169" i="1"/>
  <c r="K169" i="1"/>
  <c r="W157" i="1"/>
  <c r="U157" i="1"/>
  <c r="S157" i="1"/>
  <c r="R157" i="1"/>
  <c r="Q157" i="1"/>
  <c r="P157" i="1"/>
  <c r="O157" i="1"/>
  <c r="N157" i="1"/>
  <c r="M157" i="1"/>
  <c r="L157" i="1"/>
  <c r="K157" i="1"/>
  <c r="W156" i="1"/>
  <c r="U156" i="1"/>
  <c r="S156" i="1"/>
  <c r="R156" i="1"/>
  <c r="Q156" i="1"/>
  <c r="P156" i="1"/>
  <c r="O156" i="1"/>
  <c r="N156" i="1"/>
  <c r="M156" i="1"/>
  <c r="L156" i="1"/>
  <c r="K156" i="1"/>
  <c r="W155" i="1"/>
  <c r="U155" i="1"/>
  <c r="S155" i="1"/>
  <c r="R155" i="1"/>
  <c r="Q155" i="1"/>
  <c r="P155" i="1"/>
  <c r="O155" i="1"/>
  <c r="N155" i="1"/>
  <c r="M155" i="1"/>
  <c r="L155" i="1"/>
  <c r="K155" i="1"/>
  <c r="W154" i="1"/>
  <c r="U154" i="1"/>
  <c r="S154" i="1"/>
  <c r="R154" i="1"/>
  <c r="Q154" i="1"/>
  <c r="P154" i="1"/>
  <c r="O154" i="1"/>
  <c r="N154" i="1"/>
  <c r="M154" i="1"/>
  <c r="L154" i="1"/>
  <c r="K154" i="1"/>
  <c r="W153" i="1"/>
  <c r="U153" i="1"/>
  <c r="S153" i="1"/>
  <c r="R153" i="1"/>
  <c r="Q153" i="1"/>
  <c r="P153" i="1"/>
  <c r="O153" i="1"/>
  <c r="N153" i="1"/>
  <c r="M153" i="1"/>
  <c r="L153" i="1"/>
  <c r="K153" i="1"/>
  <c r="W152" i="1"/>
  <c r="U152" i="1"/>
  <c r="S152" i="1"/>
  <c r="R152" i="1"/>
  <c r="Q152" i="1"/>
  <c r="P152" i="1"/>
  <c r="O152" i="1"/>
  <c r="N152" i="1"/>
  <c r="M152" i="1"/>
  <c r="L152" i="1"/>
  <c r="K152" i="1"/>
  <c r="W151" i="1"/>
  <c r="U151" i="1"/>
  <c r="S151" i="1"/>
  <c r="R151" i="1"/>
  <c r="Q151" i="1"/>
  <c r="P151" i="1"/>
  <c r="O151" i="1"/>
  <c r="N151" i="1"/>
  <c r="M151" i="1"/>
  <c r="L151" i="1"/>
  <c r="K151" i="1"/>
  <c r="W150" i="1"/>
  <c r="U150" i="1"/>
  <c r="S150" i="1"/>
  <c r="R150" i="1"/>
  <c r="Q150" i="1"/>
  <c r="P150" i="1"/>
  <c r="O150" i="1"/>
  <c r="N150" i="1"/>
  <c r="M150" i="1"/>
  <c r="L150" i="1"/>
  <c r="K150" i="1"/>
  <c r="W149" i="1"/>
  <c r="U149" i="1"/>
  <c r="S149" i="1"/>
  <c r="R149" i="1"/>
  <c r="Q149" i="1"/>
  <c r="P149" i="1"/>
  <c r="O149" i="1"/>
  <c r="N149" i="1"/>
  <c r="M149" i="1"/>
  <c r="L149" i="1"/>
  <c r="K149" i="1"/>
  <c r="W148" i="1"/>
  <c r="U148" i="1"/>
  <c r="S148" i="1"/>
  <c r="R148" i="1"/>
  <c r="Q148" i="1"/>
  <c r="P148" i="1"/>
  <c r="O148" i="1"/>
  <c r="N148" i="1"/>
  <c r="M148" i="1"/>
  <c r="L148" i="1"/>
  <c r="K148" i="1"/>
  <c r="W147" i="1"/>
  <c r="U147" i="1"/>
  <c r="S147" i="1"/>
  <c r="R147" i="1"/>
  <c r="Q147" i="1"/>
  <c r="P147" i="1"/>
  <c r="O147" i="1"/>
  <c r="N147" i="1"/>
  <c r="M147" i="1"/>
  <c r="L147" i="1"/>
  <c r="K147" i="1"/>
  <c r="W146" i="1"/>
  <c r="U146" i="1"/>
  <c r="S146" i="1"/>
  <c r="R146" i="1"/>
  <c r="Q146" i="1"/>
  <c r="P146" i="1"/>
  <c r="O146" i="1"/>
  <c r="N146" i="1"/>
  <c r="M146" i="1"/>
  <c r="L146" i="1"/>
  <c r="K146" i="1"/>
  <c r="W145" i="1"/>
  <c r="U145" i="1"/>
  <c r="S145" i="1"/>
  <c r="R145" i="1"/>
  <c r="Q145" i="1"/>
  <c r="P145" i="1"/>
  <c r="O145" i="1"/>
  <c r="N145" i="1"/>
  <c r="M145" i="1"/>
  <c r="L145" i="1"/>
  <c r="K145" i="1"/>
  <c r="W144" i="1"/>
  <c r="U144" i="1"/>
  <c r="S144" i="1"/>
  <c r="R144" i="1"/>
  <c r="Q144" i="1"/>
  <c r="P144" i="1"/>
  <c r="O144" i="1"/>
  <c r="N144" i="1"/>
  <c r="M144" i="1"/>
  <c r="L144" i="1"/>
  <c r="K144" i="1"/>
  <c r="W143" i="1"/>
  <c r="U143" i="1"/>
  <c r="S143" i="1"/>
  <c r="R143" i="1"/>
  <c r="Q143" i="1"/>
  <c r="P143" i="1"/>
  <c r="O143" i="1"/>
  <c r="N143" i="1"/>
  <c r="M143" i="1"/>
  <c r="L143" i="1"/>
  <c r="K143" i="1"/>
  <c r="W141" i="1"/>
  <c r="U141" i="1"/>
  <c r="S141" i="1"/>
  <c r="R141" i="1"/>
  <c r="Q141" i="1"/>
  <c r="P141" i="1"/>
  <c r="O141" i="1"/>
  <c r="N141" i="1"/>
  <c r="M141" i="1"/>
  <c r="L141" i="1"/>
  <c r="K141" i="1"/>
  <c r="W140" i="1"/>
  <c r="U140" i="1"/>
  <c r="S140" i="1"/>
  <c r="R140" i="1"/>
  <c r="Q140" i="1"/>
  <c r="P140" i="1"/>
  <c r="O140" i="1"/>
  <c r="N140" i="1"/>
  <c r="M140" i="1"/>
  <c r="L140" i="1"/>
  <c r="K140" i="1"/>
  <c r="W139" i="1"/>
  <c r="U139" i="1"/>
  <c r="S139" i="1"/>
  <c r="R139" i="1"/>
  <c r="Q139" i="1"/>
  <c r="P139" i="1"/>
  <c r="O139" i="1"/>
  <c r="N139" i="1"/>
  <c r="M139" i="1"/>
  <c r="L139" i="1"/>
  <c r="K139" i="1"/>
  <c r="W138" i="1"/>
  <c r="U138" i="1"/>
  <c r="S138" i="1"/>
  <c r="R138" i="1"/>
  <c r="Q138" i="1"/>
  <c r="P138" i="1"/>
  <c r="O138" i="1"/>
  <c r="N138" i="1"/>
  <c r="M138" i="1"/>
  <c r="L138" i="1"/>
  <c r="K138" i="1"/>
  <c r="W137" i="1"/>
  <c r="U137" i="1"/>
  <c r="S137" i="1"/>
  <c r="R137" i="1"/>
  <c r="Q137" i="1"/>
  <c r="P137" i="1"/>
  <c r="O137" i="1"/>
  <c r="N137" i="1"/>
  <c r="M137" i="1"/>
  <c r="L137" i="1"/>
  <c r="K137" i="1"/>
  <c r="W136" i="1"/>
  <c r="U136" i="1"/>
  <c r="S136" i="1"/>
  <c r="R136" i="1"/>
  <c r="Q136" i="1"/>
  <c r="P136" i="1"/>
  <c r="O136" i="1"/>
  <c r="N136" i="1"/>
  <c r="M136" i="1"/>
  <c r="L136" i="1"/>
  <c r="K136" i="1"/>
  <c r="W135" i="1"/>
  <c r="U135" i="1"/>
  <c r="S135" i="1"/>
  <c r="R135" i="1"/>
  <c r="Q135" i="1"/>
  <c r="P135" i="1"/>
  <c r="O135" i="1"/>
  <c r="N135" i="1"/>
  <c r="M135" i="1"/>
  <c r="L135" i="1"/>
  <c r="K135" i="1"/>
  <c r="W134" i="1"/>
  <c r="U134" i="1"/>
  <c r="S134" i="1"/>
  <c r="R134" i="1"/>
  <c r="Q134" i="1"/>
  <c r="P134" i="1"/>
  <c r="O134" i="1"/>
  <c r="N134" i="1"/>
  <c r="M134" i="1"/>
  <c r="L134" i="1"/>
  <c r="K134" i="1"/>
  <c r="W133" i="1"/>
  <c r="U133" i="1"/>
  <c r="S133" i="1"/>
  <c r="R133" i="1"/>
  <c r="Q133" i="1"/>
  <c r="P133" i="1"/>
  <c r="O133" i="1"/>
  <c r="N133" i="1"/>
  <c r="M133" i="1"/>
  <c r="L133" i="1"/>
  <c r="K133" i="1"/>
  <c r="W132" i="1"/>
  <c r="U132" i="1"/>
  <c r="S132" i="1"/>
  <c r="R132" i="1"/>
  <c r="Q132" i="1"/>
  <c r="P132" i="1"/>
  <c r="O132" i="1"/>
  <c r="N132" i="1"/>
  <c r="M132" i="1"/>
  <c r="L132" i="1"/>
  <c r="K132" i="1"/>
  <c r="W129" i="1"/>
  <c r="U129" i="1"/>
  <c r="S129" i="1"/>
  <c r="R129" i="1"/>
  <c r="Q129" i="1"/>
  <c r="P129" i="1"/>
  <c r="O129" i="1"/>
  <c r="N129" i="1"/>
  <c r="M129" i="1"/>
  <c r="L129" i="1"/>
  <c r="K129" i="1"/>
  <c r="W128" i="1"/>
  <c r="U128" i="1"/>
  <c r="S128" i="1"/>
  <c r="R128" i="1"/>
  <c r="Q128" i="1"/>
  <c r="P128" i="1"/>
  <c r="O128" i="1"/>
  <c r="N128" i="1"/>
  <c r="M128" i="1"/>
  <c r="L128" i="1"/>
  <c r="K128" i="1"/>
  <c r="W127" i="1"/>
  <c r="U127" i="1"/>
  <c r="S127" i="1"/>
  <c r="R127" i="1"/>
  <c r="Q127" i="1"/>
  <c r="P127" i="1"/>
  <c r="O127" i="1"/>
  <c r="N127" i="1"/>
  <c r="M127" i="1"/>
  <c r="L127" i="1"/>
  <c r="K127" i="1"/>
  <c r="W126" i="1"/>
  <c r="U126" i="1"/>
  <c r="S126" i="1"/>
  <c r="R126" i="1"/>
  <c r="Q126" i="1"/>
  <c r="P126" i="1"/>
  <c r="O126" i="1"/>
  <c r="N126" i="1"/>
  <c r="M126" i="1"/>
  <c r="L126" i="1"/>
  <c r="K126" i="1"/>
  <c r="W125" i="1"/>
  <c r="U125" i="1"/>
  <c r="S125" i="1"/>
  <c r="R125" i="1"/>
  <c r="Q125" i="1"/>
  <c r="P125" i="1"/>
  <c r="O125" i="1"/>
  <c r="N125" i="1"/>
  <c r="M125" i="1"/>
  <c r="L125" i="1"/>
  <c r="K125" i="1"/>
  <c r="W124" i="1"/>
  <c r="U124" i="1"/>
  <c r="S124" i="1"/>
  <c r="R124" i="1"/>
  <c r="Q124" i="1"/>
  <c r="P124" i="1"/>
  <c r="O124" i="1"/>
  <c r="N124" i="1"/>
  <c r="M124" i="1"/>
  <c r="L124" i="1"/>
  <c r="K124" i="1"/>
  <c r="W123" i="1"/>
  <c r="U123" i="1"/>
  <c r="S123" i="1"/>
  <c r="R123" i="1"/>
  <c r="Q123" i="1"/>
  <c r="P123" i="1"/>
  <c r="O123" i="1"/>
  <c r="N123" i="1"/>
  <c r="M123" i="1"/>
  <c r="L123" i="1"/>
  <c r="K123" i="1"/>
  <c r="W122" i="1"/>
  <c r="U122" i="1"/>
  <c r="S122" i="1"/>
  <c r="R122" i="1"/>
  <c r="Q122" i="1"/>
  <c r="P122" i="1"/>
  <c r="O122" i="1"/>
  <c r="N122" i="1"/>
  <c r="M122" i="1"/>
  <c r="L122" i="1"/>
  <c r="K122" i="1"/>
  <c r="W119" i="1"/>
  <c r="U119" i="1"/>
  <c r="S119" i="1"/>
  <c r="R119" i="1"/>
  <c r="Q119" i="1"/>
  <c r="P119" i="1"/>
  <c r="O119" i="1"/>
  <c r="N119" i="1"/>
  <c r="M119" i="1"/>
  <c r="L119" i="1"/>
  <c r="K119" i="1"/>
  <c r="W118" i="1"/>
  <c r="U118" i="1"/>
  <c r="S118" i="1"/>
  <c r="R118" i="1"/>
  <c r="Q118" i="1"/>
  <c r="P118" i="1"/>
  <c r="O118" i="1"/>
  <c r="N118" i="1"/>
  <c r="M118" i="1"/>
  <c r="L118" i="1"/>
  <c r="K118" i="1"/>
  <c r="W117" i="1"/>
  <c r="U117" i="1"/>
  <c r="S117" i="1"/>
  <c r="R117" i="1"/>
  <c r="Q117" i="1"/>
  <c r="P117" i="1"/>
  <c r="O117" i="1"/>
  <c r="N117" i="1"/>
  <c r="M117" i="1"/>
  <c r="L117" i="1"/>
  <c r="K117" i="1"/>
  <c r="W116" i="1"/>
  <c r="U116" i="1"/>
  <c r="S116" i="1"/>
  <c r="R116" i="1"/>
  <c r="Q116" i="1"/>
  <c r="P116" i="1"/>
  <c r="O116" i="1"/>
  <c r="N116" i="1"/>
  <c r="M116" i="1"/>
  <c r="L116" i="1"/>
  <c r="K116" i="1"/>
  <c r="W115" i="1"/>
  <c r="U115" i="1"/>
  <c r="S115" i="1"/>
  <c r="R115" i="1"/>
  <c r="Q115" i="1"/>
  <c r="P115" i="1"/>
  <c r="O115" i="1"/>
  <c r="N115" i="1"/>
  <c r="M115" i="1"/>
  <c r="L115" i="1"/>
  <c r="K115" i="1"/>
  <c r="W114" i="1"/>
  <c r="U114" i="1"/>
  <c r="S114" i="1"/>
  <c r="R114" i="1"/>
  <c r="Q114" i="1"/>
  <c r="P114" i="1"/>
  <c r="O114" i="1"/>
  <c r="N114" i="1"/>
  <c r="M114" i="1"/>
  <c r="L114" i="1"/>
  <c r="K114" i="1"/>
  <c r="W113" i="1"/>
  <c r="U113" i="1"/>
  <c r="S113" i="1"/>
  <c r="R113" i="1"/>
  <c r="Q113" i="1"/>
  <c r="P113" i="1"/>
  <c r="O113" i="1"/>
  <c r="N113" i="1"/>
  <c r="M113" i="1"/>
  <c r="L113" i="1"/>
  <c r="K113" i="1"/>
  <c r="W104" i="1"/>
  <c r="U104" i="1"/>
  <c r="S104" i="1"/>
  <c r="R104" i="1"/>
  <c r="Q104" i="1"/>
  <c r="P104" i="1"/>
  <c r="O104" i="1"/>
  <c r="N104" i="1"/>
  <c r="M104" i="1"/>
  <c r="L104" i="1"/>
  <c r="K104" i="1"/>
  <c r="W103" i="1"/>
  <c r="U103" i="1"/>
  <c r="S103" i="1"/>
  <c r="R103" i="1"/>
  <c r="Q103" i="1"/>
  <c r="P103" i="1"/>
  <c r="O103" i="1"/>
  <c r="N103" i="1"/>
  <c r="M103" i="1"/>
  <c r="L103" i="1"/>
  <c r="K103" i="1"/>
  <c r="W102" i="1"/>
  <c r="U102" i="1"/>
  <c r="S102" i="1"/>
  <c r="R102" i="1"/>
  <c r="Q102" i="1"/>
  <c r="P102" i="1"/>
  <c r="O102" i="1"/>
  <c r="N102" i="1"/>
  <c r="M102" i="1"/>
  <c r="L102" i="1"/>
  <c r="K102" i="1"/>
  <c r="W186" i="1"/>
  <c r="U186" i="1"/>
  <c r="S186" i="1"/>
  <c r="R186" i="1"/>
  <c r="Q186" i="1"/>
  <c r="P186" i="1"/>
  <c r="O186" i="1"/>
  <c r="N186" i="1"/>
  <c r="M186" i="1"/>
  <c r="L186" i="1"/>
  <c r="K186" i="1"/>
  <c r="W106" i="1"/>
  <c r="U106" i="1"/>
  <c r="S106" i="1"/>
  <c r="R106" i="1"/>
  <c r="Q106" i="1"/>
  <c r="P106" i="1"/>
  <c r="O106" i="1"/>
  <c r="N106" i="1"/>
  <c r="M106" i="1"/>
  <c r="L106" i="1"/>
  <c r="K106" i="1"/>
  <c r="W105" i="1"/>
  <c r="U105" i="1"/>
  <c r="S105" i="1"/>
  <c r="R105" i="1"/>
  <c r="Q105" i="1"/>
  <c r="P105" i="1"/>
  <c r="O105" i="1"/>
  <c r="N105" i="1"/>
  <c r="M105" i="1"/>
  <c r="L105" i="1"/>
  <c r="K105" i="1"/>
  <c r="W48" i="1"/>
  <c r="U48" i="1"/>
  <c r="S48" i="1"/>
  <c r="R48" i="1"/>
  <c r="Q48" i="1"/>
  <c r="P48" i="1"/>
  <c r="O48" i="1"/>
  <c r="N48" i="1"/>
  <c r="M48" i="1"/>
  <c r="L48" i="1"/>
  <c r="K48" i="1"/>
  <c r="W98" i="1"/>
  <c r="U98" i="1"/>
  <c r="S98" i="1"/>
  <c r="R98" i="1"/>
  <c r="Q98" i="1"/>
  <c r="P98" i="1"/>
  <c r="O98" i="1"/>
  <c r="N98" i="1"/>
  <c r="M98" i="1"/>
  <c r="L98" i="1"/>
  <c r="K98" i="1"/>
  <c r="W97" i="1"/>
  <c r="U97" i="1"/>
  <c r="S97" i="1"/>
  <c r="R97" i="1"/>
  <c r="Q97" i="1"/>
  <c r="P97" i="1"/>
  <c r="O97" i="1"/>
  <c r="N97" i="1"/>
  <c r="M97" i="1"/>
  <c r="L97" i="1"/>
  <c r="K97" i="1"/>
  <c r="W96" i="1"/>
  <c r="U96" i="1"/>
  <c r="S96" i="1"/>
  <c r="R96" i="1"/>
  <c r="Q96" i="1"/>
  <c r="P96" i="1"/>
  <c r="O96" i="1"/>
  <c r="N96" i="1"/>
  <c r="M96" i="1"/>
  <c r="L96" i="1"/>
  <c r="K96" i="1"/>
  <c r="W95" i="1"/>
  <c r="U95" i="1"/>
  <c r="S95" i="1"/>
  <c r="R95" i="1"/>
  <c r="Q95" i="1"/>
  <c r="P95" i="1"/>
  <c r="O95" i="1"/>
  <c r="N95" i="1"/>
  <c r="M95" i="1"/>
  <c r="L95" i="1"/>
  <c r="K95" i="1"/>
  <c r="W94" i="1"/>
  <c r="U94" i="1"/>
  <c r="S94" i="1"/>
  <c r="R94" i="1"/>
  <c r="Q94" i="1"/>
  <c r="P94" i="1"/>
  <c r="O94" i="1"/>
  <c r="N94" i="1"/>
  <c r="M94" i="1"/>
  <c r="L94" i="1"/>
  <c r="K94" i="1"/>
  <c r="W93" i="1"/>
  <c r="U93" i="1"/>
  <c r="S93" i="1"/>
  <c r="R93" i="1"/>
  <c r="Q93" i="1"/>
  <c r="P93" i="1"/>
  <c r="O93" i="1"/>
  <c r="N93" i="1"/>
  <c r="M93" i="1"/>
  <c r="L93" i="1"/>
  <c r="K93" i="1"/>
  <c r="W92" i="1"/>
  <c r="U92" i="1"/>
  <c r="S92" i="1"/>
  <c r="R92" i="1"/>
  <c r="Q92" i="1"/>
  <c r="P92" i="1"/>
  <c r="O92" i="1"/>
  <c r="N92" i="1"/>
  <c r="M92" i="1"/>
  <c r="L92" i="1"/>
  <c r="K92" i="1"/>
  <c r="W91" i="1"/>
  <c r="U91" i="1"/>
  <c r="S91" i="1"/>
  <c r="R91" i="1"/>
  <c r="Q91" i="1"/>
  <c r="P91" i="1"/>
  <c r="O91" i="1"/>
  <c r="N91" i="1"/>
  <c r="M91" i="1"/>
  <c r="L91" i="1"/>
  <c r="K91" i="1"/>
  <c r="W90" i="1"/>
  <c r="U90" i="1"/>
  <c r="S90" i="1"/>
  <c r="R90" i="1"/>
  <c r="Q90" i="1"/>
  <c r="P90" i="1"/>
  <c r="O90" i="1"/>
  <c r="N90" i="1"/>
  <c r="M90" i="1"/>
  <c r="L90" i="1"/>
  <c r="K90" i="1"/>
  <c r="W89" i="1"/>
  <c r="U89" i="1"/>
  <c r="S89" i="1"/>
  <c r="R89" i="1"/>
  <c r="Q89" i="1"/>
  <c r="P89" i="1"/>
  <c r="O89" i="1"/>
  <c r="N89" i="1"/>
  <c r="M89" i="1"/>
  <c r="L89" i="1"/>
  <c r="K89" i="1"/>
  <c r="W88" i="1"/>
  <c r="U88" i="1"/>
  <c r="S88" i="1"/>
  <c r="R88" i="1"/>
  <c r="Q88" i="1"/>
  <c r="P88" i="1"/>
  <c r="O88" i="1"/>
  <c r="N88" i="1"/>
  <c r="M88" i="1"/>
  <c r="L88" i="1"/>
  <c r="K88" i="1"/>
  <c r="W87" i="1"/>
  <c r="U87" i="1"/>
  <c r="S87" i="1"/>
  <c r="R87" i="1"/>
  <c r="Q87" i="1"/>
  <c r="P87" i="1"/>
  <c r="O87" i="1"/>
  <c r="N87" i="1"/>
  <c r="M87" i="1"/>
  <c r="L87" i="1"/>
  <c r="K87" i="1"/>
  <c r="W86" i="1"/>
  <c r="U86" i="1"/>
  <c r="S86" i="1"/>
  <c r="R86" i="1"/>
  <c r="Q86" i="1"/>
  <c r="P86" i="1"/>
  <c r="O86" i="1"/>
  <c r="N86" i="1"/>
  <c r="M86" i="1"/>
  <c r="L86" i="1"/>
  <c r="K86" i="1"/>
  <c r="W85" i="1"/>
  <c r="U85" i="1"/>
  <c r="S85" i="1"/>
  <c r="R85" i="1"/>
  <c r="Q85" i="1"/>
  <c r="P85" i="1"/>
  <c r="O85" i="1"/>
  <c r="N85" i="1"/>
  <c r="M85" i="1"/>
  <c r="L85" i="1"/>
  <c r="K85" i="1"/>
  <c r="W84" i="1"/>
  <c r="U84" i="1"/>
  <c r="S84" i="1"/>
  <c r="R84" i="1"/>
  <c r="Q84" i="1"/>
  <c r="P84" i="1"/>
  <c r="O84" i="1"/>
  <c r="N84" i="1"/>
  <c r="M84" i="1"/>
  <c r="L84" i="1"/>
  <c r="K84" i="1"/>
  <c r="W83" i="1"/>
  <c r="U83" i="1"/>
  <c r="S83" i="1"/>
  <c r="R83" i="1"/>
  <c r="Q83" i="1"/>
  <c r="P83" i="1"/>
  <c r="O83" i="1"/>
  <c r="N83" i="1"/>
  <c r="M83" i="1"/>
  <c r="L83" i="1"/>
  <c r="K83" i="1"/>
  <c r="W82" i="1"/>
  <c r="U82" i="1"/>
  <c r="S82" i="1"/>
  <c r="R82" i="1"/>
  <c r="Q82" i="1"/>
  <c r="P82" i="1"/>
  <c r="O82" i="1"/>
  <c r="N82" i="1"/>
  <c r="M82" i="1"/>
  <c r="L82" i="1"/>
  <c r="K82" i="1"/>
  <c r="W81" i="1"/>
  <c r="U81" i="1"/>
  <c r="S81" i="1"/>
  <c r="R81" i="1"/>
  <c r="Q81" i="1"/>
  <c r="P81" i="1"/>
  <c r="O81" i="1"/>
  <c r="N81" i="1"/>
  <c r="M81" i="1"/>
  <c r="L81" i="1"/>
  <c r="K81" i="1"/>
  <c r="W80" i="1"/>
  <c r="U80" i="1"/>
  <c r="S80" i="1"/>
  <c r="R80" i="1"/>
  <c r="Q80" i="1"/>
  <c r="P80" i="1"/>
  <c r="O80" i="1"/>
  <c r="N80" i="1"/>
  <c r="M80" i="1"/>
  <c r="L80" i="1"/>
  <c r="K80" i="1"/>
  <c r="W79" i="1"/>
  <c r="U79" i="1"/>
  <c r="S79" i="1"/>
  <c r="R79" i="1"/>
  <c r="Q79" i="1"/>
  <c r="P79" i="1"/>
  <c r="O79" i="1"/>
  <c r="N79" i="1"/>
  <c r="M79" i="1"/>
  <c r="L79" i="1"/>
  <c r="K79" i="1"/>
  <c r="W78" i="1"/>
  <c r="U78" i="1"/>
  <c r="S78" i="1"/>
  <c r="R78" i="1"/>
  <c r="Q78" i="1"/>
  <c r="P78" i="1"/>
  <c r="O78" i="1"/>
  <c r="N78" i="1"/>
  <c r="M78" i="1"/>
  <c r="L78" i="1"/>
  <c r="K78" i="1"/>
  <c r="W77" i="1"/>
  <c r="U77" i="1"/>
  <c r="S77" i="1"/>
  <c r="R77" i="1"/>
  <c r="Q77" i="1"/>
  <c r="P77" i="1"/>
  <c r="O77" i="1"/>
  <c r="N77" i="1"/>
  <c r="M77" i="1"/>
  <c r="L77" i="1"/>
  <c r="K77" i="1"/>
  <c r="W76" i="1"/>
  <c r="U76" i="1"/>
  <c r="S76" i="1"/>
  <c r="R76" i="1"/>
  <c r="Q76" i="1"/>
  <c r="P76" i="1"/>
  <c r="O76" i="1"/>
  <c r="N76" i="1"/>
  <c r="M76" i="1"/>
  <c r="L76" i="1"/>
  <c r="K76" i="1"/>
  <c r="W75" i="1"/>
  <c r="U75" i="1"/>
  <c r="S75" i="1"/>
  <c r="R75" i="1"/>
  <c r="Q75" i="1"/>
  <c r="P75" i="1"/>
  <c r="O75" i="1"/>
  <c r="N75" i="1"/>
  <c r="M75" i="1"/>
  <c r="L75" i="1"/>
  <c r="K75" i="1"/>
  <c r="W74" i="1"/>
  <c r="U74" i="1"/>
  <c r="S74" i="1"/>
  <c r="R74" i="1"/>
  <c r="Q74" i="1"/>
  <c r="P74" i="1"/>
  <c r="O74" i="1"/>
  <c r="N74" i="1"/>
  <c r="M74" i="1"/>
  <c r="L74" i="1"/>
  <c r="K74" i="1"/>
  <c r="W73" i="1"/>
  <c r="U73" i="1"/>
  <c r="S73" i="1"/>
  <c r="R73" i="1"/>
  <c r="Q73" i="1"/>
  <c r="P73" i="1"/>
  <c r="O73" i="1"/>
  <c r="N73" i="1"/>
  <c r="M73" i="1"/>
  <c r="L73" i="1"/>
  <c r="K73" i="1"/>
  <c r="W72" i="1"/>
  <c r="U72" i="1"/>
  <c r="S72" i="1"/>
  <c r="R72" i="1"/>
  <c r="Q72" i="1"/>
  <c r="P72" i="1"/>
  <c r="O72" i="1"/>
  <c r="N72" i="1"/>
  <c r="M72" i="1"/>
  <c r="L72" i="1"/>
  <c r="K72" i="1"/>
  <c r="W71" i="1"/>
  <c r="U71" i="1"/>
  <c r="S71" i="1"/>
  <c r="R71" i="1"/>
  <c r="Q71" i="1"/>
  <c r="P71" i="1"/>
  <c r="O71" i="1"/>
  <c r="N71" i="1"/>
  <c r="M71" i="1"/>
  <c r="L71" i="1"/>
  <c r="K71" i="1"/>
  <c r="W70" i="1"/>
  <c r="U70" i="1"/>
  <c r="S70" i="1"/>
  <c r="R70" i="1"/>
  <c r="Q70" i="1"/>
  <c r="P70" i="1"/>
  <c r="O70" i="1"/>
  <c r="N70" i="1"/>
  <c r="M70" i="1"/>
  <c r="L70" i="1"/>
  <c r="K70" i="1"/>
  <c r="W69" i="1"/>
  <c r="U69" i="1"/>
  <c r="S69" i="1"/>
  <c r="R69" i="1"/>
  <c r="Q69" i="1"/>
  <c r="P69" i="1"/>
  <c r="O69" i="1"/>
  <c r="N69" i="1"/>
  <c r="M69" i="1"/>
  <c r="L69" i="1"/>
  <c r="K69" i="1"/>
  <c r="W68" i="1"/>
  <c r="U68" i="1"/>
  <c r="S68" i="1"/>
  <c r="R68" i="1"/>
  <c r="Q68" i="1"/>
  <c r="P68" i="1"/>
  <c r="O68" i="1"/>
  <c r="N68" i="1"/>
  <c r="M68" i="1"/>
  <c r="L68" i="1"/>
  <c r="K68" i="1"/>
  <c r="W67" i="1"/>
  <c r="U67" i="1"/>
  <c r="S67" i="1"/>
  <c r="R67" i="1"/>
  <c r="Q67" i="1"/>
  <c r="P67" i="1"/>
  <c r="O67" i="1"/>
  <c r="N67" i="1"/>
  <c r="M67" i="1"/>
  <c r="L67" i="1"/>
  <c r="K67" i="1"/>
  <c r="W66" i="1"/>
  <c r="U66" i="1"/>
  <c r="S66" i="1"/>
  <c r="R66" i="1"/>
  <c r="Q66" i="1"/>
  <c r="P66" i="1"/>
  <c r="O66" i="1"/>
  <c r="N66" i="1"/>
  <c r="M66" i="1"/>
  <c r="L66" i="1"/>
  <c r="K66" i="1"/>
  <c r="W130" i="1"/>
  <c r="U130" i="1"/>
  <c r="S130" i="1"/>
  <c r="R130" i="1"/>
  <c r="Q130" i="1"/>
  <c r="P130" i="1"/>
  <c r="O130" i="1"/>
  <c r="N130" i="1"/>
  <c r="M130" i="1"/>
  <c r="L130" i="1"/>
  <c r="K130" i="1"/>
  <c r="W65" i="1"/>
  <c r="U65" i="1"/>
  <c r="S65" i="1"/>
  <c r="R65" i="1"/>
  <c r="Q65" i="1"/>
  <c r="P65" i="1"/>
  <c r="O65" i="1"/>
  <c r="N65" i="1"/>
  <c r="M65" i="1"/>
  <c r="L65" i="1"/>
  <c r="K65" i="1"/>
  <c r="W64" i="1"/>
  <c r="U64" i="1"/>
  <c r="S64" i="1"/>
  <c r="R64" i="1"/>
  <c r="Q64" i="1"/>
  <c r="P64" i="1"/>
  <c r="O64" i="1"/>
  <c r="N64" i="1"/>
  <c r="M64" i="1"/>
  <c r="L64" i="1"/>
  <c r="K64" i="1"/>
  <c r="W63" i="1"/>
  <c r="U63" i="1"/>
  <c r="S63" i="1"/>
  <c r="R63" i="1"/>
  <c r="Q63" i="1"/>
  <c r="P63" i="1"/>
  <c r="O63" i="1"/>
  <c r="N63" i="1"/>
  <c r="M63" i="1"/>
  <c r="L63" i="1"/>
  <c r="K63" i="1"/>
  <c r="W62" i="1"/>
  <c r="U62" i="1"/>
  <c r="S62" i="1"/>
  <c r="R62" i="1"/>
  <c r="Q62" i="1"/>
  <c r="P62" i="1"/>
  <c r="O62" i="1"/>
  <c r="N62" i="1"/>
  <c r="M62" i="1"/>
  <c r="L62" i="1"/>
  <c r="K62" i="1"/>
  <c r="W61" i="1"/>
  <c r="U61" i="1"/>
  <c r="S61" i="1"/>
  <c r="R61" i="1"/>
  <c r="Q61" i="1"/>
  <c r="P61" i="1"/>
  <c r="O61" i="1"/>
  <c r="N61" i="1"/>
  <c r="M61" i="1"/>
  <c r="L61" i="1"/>
  <c r="K61" i="1"/>
  <c r="W60" i="1"/>
  <c r="U60" i="1"/>
  <c r="S60" i="1"/>
  <c r="R60" i="1"/>
  <c r="Q60" i="1"/>
  <c r="P60" i="1"/>
  <c r="O60" i="1"/>
  <c r="N60" i="1"/>
  <c r="M60" i="1"/>
  <c r="L60" i="1"/>
  <c r="K60" i="1"/>
  <c r="W59" i="1"/>
  <c r="U59" i="1"/>
  <c r="S59" i="1"/>
  <c r="R59" i="1"/>
  <c r="Q59" i="1"/>
  <c r="P59" i="1"/>
  <c r="O59" i="1"/>
  <c r="N59" i="1"/>
  <c r="M59" i="1"/>
  <c r="L59" i="1"/>
  <c r="K59" i="1"/>
  <c r="W58" i="1"/>
  <c r="U58" i="1"/>
  <c r="S58" i="1"/>
  <c r="R58" i="1"/>
  <c r="Q58" i="1"/>
  <c r="P58" i="1"/>
  <c r="O58" i="1"/>
  <c r="N58" i="1"/>
  <c r="M58" i="1"/>
  <c r="L58" i="1"/>
  <c r="K58" i="1"/>
  <c r="W57" i="1"/>
  <c r="U57" i="1"/>
  <c r="S57" i="1"/>
  <c r="R57" i="1"/>
  <c r="Q57" i="1"/>
  <c r="P57" i="1"/>
  <c r="O57" i="1"/>
  <c r="N57" i="1"/>
  <c r="M57" i="1"/>
  <c r="L57" i="1"/>
  <c r="K57" i="1"/>
  <c r="W56" i="1"/>
  <c r="U56" i="1"/>
  <c r="S56" i="1"/>
  <c r="R56" i="1"/>
  <c r="Q56" i="1"/>
  <c r="P56" i="1"/>
  <c r="O56" i="1"/>
  <c r="N56" i="1"/>
  <c r="M56" i="1"/>
  <c r="L56" i="1"/>
  <c r="K56" i="1"/>
  <c r="W55" i="1"/>
  <c r="U55" i="1"/>
  <c r="S55" i="1"/>
  <c r="R55" i="1"/>
  <c r="Q55" i="1"/>
  <c r="P55" i="1"/>
  <c r="O55" i="1"/>
  <c r="N55" i="1"/>
  <c r="M55" i="1"/>
  <c r="L55" i="1"/>
  <c r="K55" i="1"/>
  <c r="W54" i="1"/>
  <c r="U54" i="1"/>
  <c r="S54" i="1"/>
  <c r="R54" i="1"/>
  <c r="Q54" i="1"/>
  <c r="P54" i="1"/>
  <c r="O54" i="1"/>
  <c r="N54" i="1"/>
  <c r="M54" i="1"/>
  <c r="L54" i="1"/>
  <c r="K54" i="1"/>
  <c r="W53" i="1"/>
  <c r="U53" i="1"/>
  <c r="S53" i="1"/>
  <c r="R53" i="1"/>
  <c r="Q53" i="1"/>
  <c r="P53" i="1"/>
  <c r="O53" i="1"/>
  <c r="N53" i="1"/>
  <c r="M53" i="1"/>
  <c r="L53" i="1"/>
  <c r="K53" i="1"/>
  <c r="W52" i="1"/>
  <c r="U52" i="1"/>
  <c r="S52" i="1"/>
  <c r="R52" i="1"/>
  <c r="Q52" i="1"/>
  <c r="P52" i="1"/>
  <c r="O52" i="1"/>
  <c r="N52" i="1"/>
  <c r="M52" i="1"/>
  <c r="L52" i="1"/>
  <c r="K52" i="1"/>
  <c r="W46" i="1"/>
  <c r="U46" i="1"/>
  <c r="S46" i="1"/>
  <c r="R46" i="1"/>
  <c r="Q46" i="1"/>
  <c r="P46" i="1"/>
  <c r="O46" i="1"/>
  <c r="N46" i="1"/>
  <c r="M46" i="1"/>
  <c r="L46" i="1"/>
  <c r="K46" i="1"/>
  <c r="W45" i="1"/>
  <c r="U45" i="1"/>
  <c r="S45" i="1"/>
  <c r="R45" i="1"/>
  <c r="Q45" i="1"/>
  <c r="P45" i="1"/>
  <c r="O45" i="1"/>
  <c r="N45" i="1"/>
  <c r="M45" i="1"/>
  <c r="L45" i="1"/>
  <c r="K45" i="1"/>
  <c r="W44" i="1"/>
  <c r="U44" i="1"/>
  <c r="S44" i="1"/>
  <c r="R44" i="1"/>
  <c r="Q44" i="1"/>
  <c r="P44" i="1"/>
  <c r="O44" i="1"/>
  <c r="N44" i="1"/>
  <c r="M44" i="1"/>
  <c r="L44" i="1"/>
  <c r="K44" i="1"/>
  <c r="W43" i="1"/>
  <c r="U43" i="1"/>
  <c r="S43" i="1"/>
  <c r="R43" i="1"/>
  <c r="Q43" i="1"/>
  <c r="P43" i="1"/>
  <c r="O43" i="1"/>
  <c r="N43" i="1"/>
  <c r="M43" i="1"/>
  <c r="L43" i="1"/>
  <c r="K43" i="1"/>
  <c r="W42" i="1"/>
  <c r="U42" i="1"/>
  <c r="S42" i="1"/>
  <c r="R42" i="1"/>
  <c r="Q42" i="1"/>
  <c r="P42" i="1"/>
  <c r="O42" i="1"/>
  <c r="N42" i="1"/>
  <c r="M42" i="1"/>
  <c r="L42" i="1"/>
  <c r="K42" i="1"/>
  <c r="W41" i="1"/>
  <c r="U41" i="1"/>
  <c r="S41" i="1"/>
  <c r="R41" i="1"/>
  <c r="Q41" i="1"/>
  <c r="P41" i="1"/>
  <c r="O41" i="1"/>
  <c r="N41" i="1"/>
  <c r="M41" i="1"/>
  <c r="L41" i="1"/>
  <c r="K41" i="1"/>
  <c r="W40" i="1"/>
  <c r="U40" i="1"/>
  <c r="S40" i="1"/>
  <c r="R40" i="1"/>
  <c r="Q40" i="1"/>
  <c r="P40" i="1"/>
  <c r="O40" i="1"/>
  <c r="N40" i="1"/>
  <c r="M40" i="1"/>
  <c r="L40" i="1"/>
  <c r="K40" i="1"/>
  <c r="W39" i="1"/>
  <c r="U39" i="1"/>
  <c r="S39" i="1"/>
  <c r="R39" i="1"/>
  <c r="Q39" i="1"/>
  <c r="P39" i="1"/>
  <c r="O39" i="1"/>
  <c r="N39" i="1"/>
  <c r="M39" i="1"/>
  <c r="L39" i="1"/>
  <c r="K39" i="1"/>
  <c r="W37" i="1"/>
  <c r="U37" i="1"/>
  <c r="S37" i="1"/>
  <c r="R37" i="1"/>
  <c r="Q37" i="1"/>
  <c r="P37" i="1"/>
  <c r="O37" i="1"/>
  <c r="N37" i="1"/>
  <c r="M37" i="1"/>
  <c r="L37" i="1"/>
  <c r="K37" i="1"/>
  <c r="W35" i="1"/>
  <c r="U35" i="1"/>
  <c r="S35" i="1"/>
  <c r="R35" i="1"/>
  <c r="Q35" i="1"/>
  <c r="P35" i="1"/>
  <c r="O35" i="1"/>
  <c r="N35" i="1"/>
  <c r="M35" i="1"/>
  <c r="L35" i="1"/>
  <c r="K35" i="1"/>
  <c r="W34" i="1"/>
  <c r="U34" i="1"/>
  <c r="S34" i="1"/>
  <c r="R34" i="1"/>
  <c r="Q34" i="1"/>
  <c r="P34" i="1"/>
  <c r="O34" i="1"/>
  <c r="N34" i="1"/>
  <c r="M34" i="1"/>
  <c r="L34" i="1"/>
  <c r="K34" i="1"/>
  <c r="W33" i="1"/>
  <c r="U33" i="1"/>
  <c r="S33" i="1"/>
  <c r="R33" i="1"/>
  <c r="Q33" i="1"/>
  <c r="P33" i="1"/>
  <c r="O33" i="1"/>
  <c r="N33" i="1"/>
  <c r="M33" i="1"/>
  <c r="L33" i="1"/>
  <c r="K33" i="1"/>
  <c r="W32" i="1"/>
  <c r="U32" i="1"/>
  <c r="S32" i="1"/>
  <c r="R32" i="1"/>
  <c r="Q32" i="1"/>
  <c r="P32" i="1"/>
  <c r="O32" i="1"/>
  <c r="N32" i="1"/>
  <c r="M32" i="1"/>
  <c r="L32" i="1"/>
  <c r="K32" i="1"/>
  <c r="W31" i="1"/>
  <c r="U31" i="1"/>
  <c r="S31" i="1"/>
  <c r="R31" i="1"/>
  <c r="Q31" i="1"/>
  <c r="P31" i="1"/>
  <c r="O31" i="1"/>
  <c r="N31" i="1"/>
  <c r="M31" i="1"/>
  <c r="L31" i="1"/>
  <c r="K31" i="1"/>
  <c r="W30" i="1"/>
  <c r="U30" i="1"/>
  <c r="S30" i="1"/>
  <c r="R30" i="1"/>
  <c r="Q30" i="1"/>
  <c r="P30" i="1"/>
  <c r="O30" i="1"/>
  <c r="N30" i="1"/>
  <c r="M30" i="1"/>
  <c r="L30" i="1"/>
  <c r="K30" i="1"/>
  <c r="W29" i="1"/>
  <c r="U29" i="1"/>
  <c r="S29" i="1"/>
  <c r="R29" i="1"/>
  <c r="Q29" i="1"/>
  <c r="P29" i="1"/>
  <c r="O29" i="1"/>
  <c r="N29" i="1"/>
  <c r="M29" i="1"/>
  <c r="L29" i="1"/>
  <c r="K29" i="1"/>
  <c r="W28" i="1"/>
  <c r="U28" i="1"/>
  <c r="S28" i="1"/>
  <c r="R28" i="1"/>
  <c r="Q28" i="1"/>
  <c r="P28" i="1"/>
  <c r="O28" i="1"/>
  <c r="N28" i="1"/>
  <c r="M28" i="1"/>
  <c r="L28" i="1"/>
  <c r="K28" i="1"/>
  <c r="W26" i="1"/>
  <c r="U26" i="1"/>
  <c r="S26" i="1"/>
  <c r="R26" i="1"/>
  <c r="Q26" i="1"/>
  <c r="P26" i="1"/>
  <c r="O26" i="1"/>
  <c r="N26" i="1"/>
  <c r="M26" i="1"/>
  <c r="L26" i="1"/>
  <c r="K26" i="1"/>
  <c r="W24" i="1"/>
  <c r="U24" i="1"/>
  <c r="S24" i="1"/>
  <c r="R24" i="1"/>
  <c r="Q24" i="1"/>
  <c r="P24" i="1"/>
  <c r="O24" i="1"/>
  <c r="N24" i="1"/>
  <c r="M24" i="1"/>
  <c r="L24" i="1"/>
  <c r="K24" i="1"/>
  <c r="W23" i="1"/>
  <c r="U23" i="1"/>
  <c r="S23" i="1"/>
  <c r="R23" i="1"/>
  <c r="Q23" i="1"/>
  <c r="P23" i="1"/>
  <c r="O23" i="1"/>
  <c r="N23" i="1"/>
  <c r="M23" i="1"/>
  <c r="L23" i="1"/>
  <c r="K23" i="1"/>
  <c r="W22" i="1"/>
  <c r="U22" i="1"/>
  <c r="S22" i="1"/>
  <c r="R22" i="1"/>
  <c r="Q22" i="1"/>
  <c r="P22" i="1"/>
  <c r="O22" i="1"/>
  <c r="N22" i="1"/>
  <c r="M22" i="1"/>
  <c r="L22" i="1"/>
  <c r="K22" i="1"/>
  <c r="W21" i="1"/>
  <c r="U21" i="1"/>
  <c r="S21" i="1"/>
  <c r="R21" i="1"/>
  <c r="Q21" i="1"/>
  <c r="P21" i="1"/>
  <c r="O21" i="1"/>
  <c r="N21" i="1"/>
  <c r="M21" i="1"/>
  <c r="L21" i="1"/>
  <c r="K21" i="1"/>
  <c r="W20" i="1"/>
  <c r="U20" i="1"/>
  <c r="S20" i="1"/>
  <c r="R20" i="1"/>
  <c r="Q20" i="1"/>
  <c r="P20" i="1"/>
  <c r="O20" i="1"/>
  <c r="N20" i="1"/>
  <c r="M20" i="1"/>
  <c r="L20" i="1"/>
  <c r="K20" i="1"/>
  <c r="W19" i="1"/>
  <c r="U19" i="1"/>
  <c r="S19" i="1"/>
  <c r="R19" i="1"/>
  <c r="Q19" i="1"/>
  <c r="P19" i="1"/>
  <c r="O19" i="1"/>
  <c r="N19" i="1"/>
  <c r="M19" i="1"/>
  <c r="L19" i="1"/>
  <c r="K19" i="1"/>
  <c r="W111" i="1"/>
  <c r="U111" i="1"/>
  <c r="S111" i="1"/>
  <c r="R111" i="1"/>
  <c r="Q111" i="1"/>
  <c r="P111" i="1"/>
  <c r="O111" i="1"/>
  <c r="N111" i="1"/>
  <c r="M111" i="1"/>
  <c r="L111" i="1"/>
  <c r="K111" i="1"/>
  <c r="W110" i="1"/>
  <c r="U110" i="1"/>
  <c r="S110" i="1"/>
  <c r="R110" i="1"/>
  <c r="Q110" i="1"/>
  <c r="P110" i="1"/>
  <c r="O110" i="1"/>
  <c r="N110" i="1"/>
  <c r="M110" i="1"/>
  <c r="L110" i="1"/>
  <c r="K110" i="1"/>
  <c r="W109" i="1"/>
  <c r="U109" i="1"/>
  <c r="S109" i="1"/>
  <c r="R109" i="1"/>
  <c r="Q109" i="1"/>
  <c r="P109" i="1"/>
  <c r="O109" i="1"/>
  <c r="N109" i="1"/>
  <c r="M109" i="1"/>
  <c r="L109" i="1"/>
  <c r="K109" i="1"/>
  <c r="W108" i="1"/>
  <c r="U108" i="1"/>
  <c r="S108" i="1"/>
  <c r="R108" i="1"/>
  <c r="Q108" i="1"/>
  <c r="P108" i="1"/>
  <c r="O108" i="1"/>
  <c r="N108" i="1"/>
  <c r="M108" i="1"/>
  <c r="L108" i="1"/>
  <c r="K108" i="1"/>
  <c r="W107" i="1"/>
  <c r="U107" i="1"/>
  <c r="S107" i="1"/>
  <c r="R107" i="1"/>
  <c r="Q107" i="1"/>
  <c r="P107" i="1"/>
  <c r="O107" i="1"/>
  <c r="N107" i="1"/>
  <c r="M107" i="1"/>
  <c r="L107" i="1"/>
  <c r="K107" i="1"/>
  <c r="W18" i="1"/>
  <c r="U18" i="1"/>
  <c r="S18" i="1"/>
  <c r="R18" i="1"/>
  <c r="Q18" i="1"/>
  <c r="P18" i="1"/>
  <c r="O18" i="1"/>
  <c r="N18" i="1"/>
  <c r="M18" i="1"/>
  <c r="L18" i="1"/>
  <c r="K18" i="1"/>
  <c r="W17" i="1"/>
  <c r="U17" i="1"/>
  <c r="S17" i="1"/>
  <c r="R17" i="1"/>
  <c r="Q17" i="1"/>
  <c r="P17" i="1"/>
  <c r="O17" i="1"/>
  <c r="N17" i="1"/>
  <c r="M17" i="1"/>
  <c r="L17" i="1"/>
  <c r="K17" i="1"/>
  <c r="W16" i="1"/>
  <c r="U16" i="1"/>
  <c r="S16" i="1"/>
  <c r="R16" i="1"/>
  <c r="Q16" i="1"/>
  <c r="P16" i="1"/>
  <c r="O16" i="1"/>
  <c r="N16" i="1"/>
  <c r="M16" i="1"/>
  <c r="L16" i="1"/>
  <c r="K16" i="1"/>
  <c r="W15" i="1"/>
  <c r="U15" i="1"/>
  <c r="S15" i="1"/>
  <c r="R15" i="1"/>
  <c r="Q15" i="1"/>
  <c r="P15" i="1"/>
  <c r="O15" i="1"/>
  <c r="N15" i="1"/>
  <c r="M15" i="1"/>
  <c r="L15" i="1"/>
  <c r="K15" i="1"/>
  <c r="W14" i="1"/>
  <c r="U14" i="1"/>
  <c r="S14" i="1"/>
  <c r="R14" i="1"/>
  <c r="Q14" i="1"/>
  <c r="P14" i="1"/>
  <c r="O14" i="1"/>
  <c r="N14" i="1"/>
  <c r="M14" i="1"/>
  <c r="L14" i="1"/>
  <c r="K14" i="1"/>
  <c r="W13" i="1"/>
  <c r="U13" i="1"/>
  <c r="S13" i="1"/>
  <c r="R13" i="1"/>
  <c r="Q13" i="1"/>
  <c r="P13" i="1"/>
  <c r="O13" i="1"/>
  <c r="N13" i="1"/>
  <c r="M13" i="1"/>
  <c r="L13" i="1"/>
  <c r="K13" i="1"/>
  <c r="W11" i="1"/>
  <c r="U11" i="1"/>
  <c r="S11" i="1"/>
  <c r="R11" i="1"/>
  <c r="Q11" i="1"/>
  <c r="P11" i="1"/>
  <c r="O11" i="1"/>
  <c r="N11" i="1"/>
  <c r="M11" i="1"/>
  <c r="L11" i="1"/>
  <c r="K11" i="1"/>
  <c r="W9" i="1"/>
  <c r="U9" i="1"/>
  <c r="S9" i="1"/>
  <c r="R9" i="1"/>
  <c r="Q9" i="1"/>
  <c r="P9" i="1"/>
  <c r="O9" i="1"/>
  <c r="N9" i="1"/>
  <c r="M9" i="1"/>
  <c r="L9" i="1"/>
  <c r="K9" i="1"/>
  <c r="W8" i="1"/>
  <c r="U8" i="1"/>
  <c r="S8" i="1"/>
  <c r="R8" i="1"/>
  <c r="Q8" i="1"/>
  <c r="P8" i="1"/>
  <c r="O8" i="1"/>
  <c r="N8" i="1"/>
  <c r="M8" i="1"/>
  <c r="L8" i="1"/>
  <c r="K8" i="1"/>
  <c r="W7" i="1"/>
  <c r="U7" i="1"/>
  <c r="S7" i="1"/>
  <c r="R7" i="1"/>
  <c r="Q7" i="1"/>
  <c r="P7" i="1"/>
  <c r="O7" i="1"/>
  <c r="N7" i="1"/>
  <c r="M7" i="1"/>
  <c r="L7" i="1"/>
  <c r="K7" i="1"/>
  <c r="W25" i="1"/>
  <c r="U25" i="1"/>
  <c r="S25" i="1"/>
  <c r="R25" i="1"/>
  <c r="Q25" i="1"/>
  <c r="P25" i="1"/>
  <c r="O25" i="1"/>
  <c r="N25" i="1"/>
  <c r="M25" i="1"/>
  <c r="L25" i="1"/>
  <c r="K25" i="1"/>
  <c r="W6" i="1"/>
  <c r="U6" i="1"/>
  <c r="S6" i="1"/>
  <c r="R6" i="1"/>
  <c r="Q6" i="1"/>
  <c r="P6" i="1"/>
  <c r="O6" i="1"/>
  <c r="N6" i="1"/>
  <c r="M6" i="1"/>
  <c r="L6" i="1"/>
  <c r="K6" i="1"/>
  <c r="W112" i="1"/>
  <c r="U112" i="1"/>
  <c r="S112" i="1"/>
  <c r="R112" i="1"/>
  <c r="Q112" i="1"/>
  <c r="P112" i="1"/>
  <c r="O112" i="1"/>
  <c r="N112" i="1"/>
  <c r="M112" i="1"/>
  <c r="L112" i="1"/>
  <c r="K112" i="1"/>
  <c r="W27" i="1"/>
  <c r="U27" i="1"/>
  <c r="S27" i="1"/>
  <c r="R27" i="1"/>
  <c r="Q27" i="1"/>
  <c r="P27" i="1"/>
  <c r="O27" i="1"/>
  <c r="N27" i="1"/>
  <c r="M27" i="1"/>
  <c r="L27" i="1"/>
  <c r="K27" i="1"/>
  <c r="W47" i="1"/>
  <c r="U47" i="1"/>
  <c r="S47" i="1"/>
  <c r="R47" i="1"/>
  <c r="Q47" i="1"/>
  <c r="P47" i="1"/>
  <c r="O47" i="1"/>
  <c r="N47" i="1"/>
  <c r="M47" i="1"/>
  <c r="L47" i="1"/>
  <c r="K47" i="1"/>
  <c r="W101" i="1"/>
  <c r="U101" i="1"/>
  <c r="S101" i="1"/>
  <c r="R101" i="1"/>
  <c r="Q101" i="1"/>
  <c r="P101" i="1"/>
  <c r="O101" i="1"/>
  <c r="N101" i="1"/>
  <c r="M101" i="1"/>
  <c r="L101" i="1"/>
  <c r="K101" i="1"/>
  <c r="W51" i="1"/>
  <c r="U51" i="1"/>
  <c r="S51" i="1"/>
  <c r="R51" i="1"/>
  <c r="Q51" i="1"/>
  <c r="P51" i="1"/>
  <c r="O51" i="1"/>
  <c r="N51" i="1"/>
  <c r="M51" i="1"/>
  <c r="L51" i="1"/>
  <c r="K51" i="1"/>
  <c r="W50" i="1"/>
  <c r="U50" i="1"/>
  <c r="S50" i="1"/>
  <c r="R50" i="1"/>
  <c r="Q50" i="1"/>
  <c r="P50" i="1"/>
  <c r="O50" i="1"/>
  <c r="N50" i="1"/>
  <c r="M50" i="1"/>
  <c r="L50" i="1"/>
  <c r="K50" i="1"/>
  <c r="W5" i="1"/>
  <c r="U5" i="1"/>
  <c r="S5" i="1"/>
  <c r="R5" i="1"/>
  <c r="Q5" i="1"/>
  <c r="P5" i="1"/>
  <c r="O5" i="1"/>
  <c r="N5" i="1"/>
  <c r="M5" i="1"/>
  <c r="L5" i="1"/>
  <c r="K5" i="1"/>
  <c r="W3" i="1"/>
  <c r="U3" i="1"/>
  <c r="S3" i="1"/>
  <c r="R3" i="1"/>
  <c r="Q3" i="1"/>
  <c r="P3" i="1"/>
  <c r="O3" i="1"/>
  <c r="N3" i="1"/>
  <c r="M3" i="1"/>
  <c r="L3" i="1"/>
  <c r="K3" i="1"/>
  <c r="W4" i="4"/>
  <c r="T36" i="1" l="1"/>
  <c r="V36" i="1" s="1"/>
  <c r="T6" i="4"/>
  <c r="V6" i="4" s="1"/>
  <c r="T5" i="4"/>
  <c r="V5" i="4" s="1"/>
  <c r="T156" i="1"/>
  <c r="V156" i="1" s="1"/>
  <c r="T186" i="1"/>
  <c r="V186" i="1" s="1"/>
  <c r="T102" i="1"/>
  <c r="V102" i="1" s="1"/>
  <c r="T185" i="1"/>
  <c r="V185" i="1" s="1"/>
  <c r="T66" i="1"/>
  <c r="V66" i="1" s="1"/>
  <c r="T82" i="1"/>
  <c r="V82" i="1" s="1"/>
  <c r="T98" i="1"/>
  <c r="V98" i="1" s="1"/>
  <c r="T123" i="1"/>
  <c r="V123" i="1" s="1"/>
  <c r="T141" i="1"/>
  <c r="V141" i="1" s="1"/>
  <c r="T179" i="1"/>
  <c r="V179" i="1" s="1"/>
  <c r="T46" i="1"/>
  <c r="V46" i="1" s="1"/>
  <c r="T175" i="1"/>
  <c r="V175" i="1" s="1"/>
  <c r="T57" i="1"/>
  <c r="V57" i="1" s="1"/>
  <c r="T172" i="1"/>
  <c r="V172" i="1" s="1"/>
  <c r="T169" i="1"/>
  <c r="V169" i="1" s="1"/>
  <c r="T137" i="1"/>
  <c r="V137" i="1" s="1"/>
  <c r="T192" i="1"/>
  <c r="V192" i="1" s="1"/>
  <c r="T114" i="1"/>
  <c r="V114" i="1" s="1"/>
  <c r="T122" i="1"/>
  <c r="V122" i="1" s="1"/>
  <c r="T84" i="1"/>
  <c r="V84" i="1" s="1"/>
  <c r="T59" i="1"/>
  <c r="V59" i="1" s="1"/>
  <c r="T180" i="1"/>
  <c r="V180" i="1" s="1"/>
  <c r="T197" i="1"/>
  <c r="V197" i="1" s="1"/>
  <c r="T119" i="1"/>
  <c r="V119" i="1" s="1"/>
  <c r="T173" i="1"/>
  <c r="V173" i="1" s="1"/>
  <c r="T190" i="1"/>
  <c r="V190" i="1" s="1"/>
  <c r="T23" i="1"/>
  <c r="V23" i="1" s="1"/>
  <c r="T11" i="1"/>
  <c r="V11" i="1" s="1"/>
  <c r="T25" i="1"/>
  <c r="V25" i="1" s="1"/>
  <c r="T19" i="1"/>
  <c r="V19" i="1" s="1"/>
  <c r="T22" i="1"/>
  <c r="V22" i="1" s="1"/>
  <c r="T9" i="1"/>
  <c r="V9" i="1" s="1"/>
  <c r="T14" i="1"/>
  <c r="V14" i="1" s="1"/>
  <c r="T50" i="1"/>
  <c r="V50" i="1" s="1"/>
  <c r="T7" i="1"/>
  <c r="V7" i="1" s="1"/>
  <c r="T107" i="1"/>
  <c r="V107" i="1" s="1"/>
  <c r="T24" i="1"/>
  <c r="V24" i="1" s="1"/>
  <c r="T62" i="1"/>
  <c r="V62" i="1" s="1"/>
  <c r="T74" i="1"/>
  <c r="V74" i="1" s="1"/>
  <c r="T105" i="1"/>
  <c r="V105" i="1" s="1"/>
  <c r="T134" i="1"/>
  <c r="V134" i="1" s="1"/>
  <c r="T140" i="1"/>
  <c r="V140" i="1" s="1"/>
  <c r="T154" i="1"/>
  <c r="V154" i="1" s="1"/>
  <c r="T189" i="1"/>
  <c r="V189" i="1" s="1"/>
  <c r="T77" i="1"/>
  <c r="V77" i="1" s="1"/>
  <c r="T90" i="1"/>
  <c r="V90" i="1" s="1"/>
  <c r="T125" i="1"/>
  <c r="V125" i="1" s="1"/>
  <c r="T151" i="1"/>
  <c r="V151" i="1" s="1"/>
  <c r="T178" i="1"/>
  <c r="V178" i="1" s="1"/>
  <c r="T199" i="1"/>
  <c r="V199" i="1" s="1"/>
  <c r="T17" i="1"/>
  <c r="V17" i="1" s="1"/>
  <c r="T93" i="1"/>
  <c r="V93" i="1" s="1"/>
  <c r="T113" i="1"/>
  <c r="V113" i="1" s="1"/>
  <c r="T144" i="1"/>
  <c r="V144" i="1" s="1"/>
  <c r="T157" i="1"/>
  <c r="V157" i="1" s="1"/>
  <c r="T162" i="1"/>
  <c r="V162" i="1" s="1"/>
  <c r="T196" i="1"/>
  <c r="V196" i="1" s="1"/>
  <c r="T201" i="1"/>
  <c r="V201" i="1" s="1"/>
  <c r="T3" i="1"/>
  <c r="V3" i="1" s="1"/>
  <c r="T20" i="1"/>
  <c r="V20" i="1" s="1"/>
  <c r="T44" i="1"/>
  <c r="V44" i="1" s="1"/>
  <c r="T67" i="1"/>
  <c r="V67" i="1" s="1"/>
  <c r="T116" i="1"/>
  <c r="V116" i="1" s="1"/>
  <c r="T133" i="1"/>
  <c r="V133" i="1" s="1"/>
  <c r="T159" i="1"/>
  <c r="V159" i="1" s="1"/>
  <c r="T131" i="1"/>
  <c r="V131" i="1" s="1"/>
  <c r="T18" i="1"/>
  <c r="V18" i="1" s="1"/>
  <c r="T29" i="1"/>
  <c r="V29" i="1" s="1"/>
  <c r="T41" i="1"/>
  <c r="V41" i="1" s="1"/>
  <c r="T5" i="1"/>
  <c r="V5" i="1" s="1"/>
  <c r="T32" i="1"/>
  <c r="V32" i="1" s="1"/>
  <c r="T52" i="1"/>
  <c r="V52" i="1" s="1"/>
  <c r="T27" i="1"/>
  <c r="V27" i="1" s="1"/>
  <c r="T15" i="1"/>
  <c r="V15" i="1" s="1"/>
  <c r="T30" i="1"/>
  <c r="V30" i="1" s="1"/>
  <c r="T40" i="1"/>
  <c r="V40" i="1" s="1"/>
  <c r="T58" i="1"/>
  <c r="V58" i="1" s="1"/>
  <c r="T65" i="1"/>
  <c r="V65" i="1" s="1"/>
  <c r="T83" i="1"/>
  <c r="V83" i="1" s="1"/>
  <c r="T136" i="1"/>
  <c r="V136" i="1" s="1"/>
  <c r="T150" i="1"/>
  <c r="V150" i="1" s="1"/>
  <c r="T171" i="1"/>
  <c r="V171" i="1" s="1"/>
  <c r="T174" i="1"/>
  <c r="V174" i="1" s="1"/>
  <c r="T181" i="1"/>
  <c r="V181" i="1" s="1"/>
  <c r="T195" i="1"/>
  <c r="V195" i="1" s="1"/>
  <c r="T49" i="1"/>
  <c r="V49" i="1" s="1"/>
  <c r="T43" i="1"/>
  <c r="V43" i="1" s="1"/>
  <c r="T61" i="1"/>
  <c r="V61" i="1" s="1"/>
  <c r="T73" i="1"/>
  <c r="V73" i="1" s="1"/>
  <c r="F30" i="15" s="1"/>
  <c r="T80" i="1"/>
  <c r="V80" i="1" s="1"/>
  <c r="T48" i="1"/>
  <c r="V48" i="1" s="1"/>
  <c r="T153" i="1"/>
  <c r="V153" i="1" s="1"/>
  <c r="T188" i="1"/>
  <c r="V188" i="1" s="1"/>
  <c r="T109" i="1"/>
  <c r="V109" i="1" s="1"/>
  <c r="T28" i="1"/>
  <c r="V28" i="1" s="1"/>
  <c r="T55" i="1"/>
  <c r="V55" i="1" s="1"/>
  <c r="T56" i="1"/>
  <c r="V56" i="1" s="1"/>
  <c r="T64" i="1"/>
  <c r="V64" i="1" s="1"/>
  <c r="T76" i="1"/>
  <c r="V76" i="1" s="1"/>
  <c r="T89" i="1"/>
  <c r="V89" i="1" s="1"/>
  <c r="T96" i="1"/>
  <c r="V96" i="1" s="1"/>
  <c r="T124" i="1"/>
  <c r="V124" i="1" s="1"/>
  <c r="T158" i="1"/>
  <c r="V158" i="1" s="1"/>
  <c r="T177" i="1"/>
  <c r="V177" i="1" s="1"/>
  <c r="T184" i="1"/>
  <c r="V184" i="1" s="1"/>
  <c r="T70" i="1"/>
  <c r="V70" i="1" s="1"/>
  <c r="T71" i="1"/>
  <c r="V71" i="1" s="1"/>
  <c r="T79" i="1"/>
  <c r="V79" i="1" s="1"/>
  <c r="T92" i="1"/>
  <c r="V92" i="1" s="1"/>
  <c r="T104" i="1"/>
  <c r="V104" i="1" s="1"/>
  <c r="T143" i="1"/>
  <c r="V143" i="1" s="1"/>
  <c r="T161" i="1"/>
  <c r="V161" i="1" s="1"/>
  <c r="T191" i="1"/>
  <c r="V191" i="1" s="1"/>
  <c r="T198" i="1"/>
  <c r="V198" i="1" s="1"/>
  <c r="T16" i="1"/>
  <c r="V16" i="1" s="1"/>
  <c r="T34" i="1"/>
  <c r="V34" i="1" s="1"/>
  <c r="T54" i="1"/>
  <c r="V54" i="1" s="1"/>
  <c r="T86" i="1"/>
  <c r="V86" i="1" s="1"/>
  <c r="T87" i="1"/>
  <c r="V87" i="1" s="1"/>
  <c r="T95" i="1"/>
  <c r="V95" i="1" s="1"/>
  <c r="T115" i="1"/>
  <c r="V115" i="1" s="1"/>
  <c r="T132" i="1"/>
  <c r="V132" i="1" s="1"/>
  <c r="T139" i="1"/>
  <c r="V139" i="1" s="1"/>
  <c r="T168" i="1"/>
  <c r="V168" i="1" s="1"/>
  <c r="T69" i="1"/>
  <c r="V69" i="1" s="1"/>
  <c r="T118" i="1"/>
  <c r="V118" i="1" s="1"/>
  <c r="T135" i="1"/>
  <c r="V135" i="1" s="1"/>
  <c r="T149" i="1"/>
  <c r="V149" i="1" s="1"/>
  <c r="T170" i="1"/>
  <c r="V170" i="1" s="1"/>
  <c r="T183" i="1"/>
  <c r="V183" i="1" s="1"/>
  <c r="T194" i="1"/>
  <c r="V194" i="1" s="1"/>
  <c r="T120" i="1"/>
  <c r="V120" i="1" s="1"/>
  <c r="T100" i="1"/>
  <c r="V100" i="1" s="1"/>
  <c r="T31" i="1"/>
  <c r="V31" i="1" s="1"/>
  <c r="T35" i="1"/>
  <c r="V35" i="1" s="1"/>
  <c r="T42" i="1"/>
  <c r="V42" i="1" s="1"/>
  <c r="T72" i="1"/>
  <c r="V72" i="1" s="1"/>
  <c r="T85" i="1"/>
  <c r="V85" i="1" s="1"/>
  <c r="T127" i="1"/>
  <c r="V127" i="1" s="1"/>
  <c r="T128" i="1"/>
  <c r="V128" i="1" s="1"/>
  <c r="T138" i="1"/>
  <c r="V138" i="1" s="1"/>
  <c r="T152" i="1"/>
  <c r="V152" i="1" s="1"/>
  <c r="T187" i="1"/>
  <c r="V187" i="1" s="1"/>
  <c r="T47" i="1"/>
  <c r="V47" i="1" s="1"/>
  <c r="T26" i="1"/>
  <c r="V26" i="1" s="1"/>
  <c r="T45" i="1"/>
  <c r="V45" i="1" s="1"/>
  <c r="T63" i="1"/>
  <c r="V63" i="1" s="1"/>
  <c r="T88" i="1"/>
  <c r="V88" i="1" s="1"/>
  <c r="T106" i="1"/>
  <c r="V106" i="1" s="1"/>
  <c r="T146" i="1"/>
  <c r="V146" i="1" s="1"/>
  <c r="T147" i="1"/>
  <c r="V147" i="1" s="1"/>
  <c r="T155" i="1"/>
  <c r="V155" i="1" s="1"/>
  <c r="T176" i="1"/>
  <c r="V176" i="1" s="1"/>
  <c r="T112" i="1"/>
  <c r="V112" i="1" s="1"/>
  <c r="T6" i="1"/>
  <c r="V6" i="1" s="1"/>
  <c r="T130" i="1"/>
  <c r="V130" i="1" s="1"/>
  <c r="T78" i="1"/>
  <c r="V78" i="1" s="1"/>
  <c r="T103" i="1"/>
  <c r="V103" i="1" s="1"/>
  <c r="T126" i="1"/>
  <c r="V126" i="1" s="1"/>
  <c r="T160" i="1"/>
  <c r="V160" i="1" s="1"/>
  <c r="T200" i="1"/>
  <c r="V200" i="1" s="1"/>
  <c r="T108" i="1"/>
  <c r="V108" i="1" s="1"/>
  <c r="T60" i="1"/>
  <c r="V60" i="1" s="1"/>
  <c r="T21" i="1"/>
  <c r="V21" i="1" s="1"/>
  <c r="T39" i="1"/>
  <c r="V39" i="1" s="1"/>
  <c r="T53" i="1"/>
  <c r="V53" i="1" s="1"/>
  <c r="T75" i="1"/>
  <c r="V75" i="1" s="1"/>
  <c r="T81" i="1"/>
  <c r="V81" i="1" s="1"/>
  <c r="T94" i="1"/>
  <c r="V94" i="1" s="1"/>
  <c r="T129" i="1"/>
  <c r="V129" i="1" s="1"/>
  <c r="T145" i="1"/>
  <c r="V145" i="1" s="1"/>
  <c r="T163" i="1"/>
  <c r="V163" i="1" s="1"/>
  <c r="T121" i="1"/>
  <c r="V121" i="1" s="1"/>
  <c r="T51" i="1"/>
  <c r="V51" i="1" s="1"/>
  <c r="T110" i="1"/>
  <c r="V110" i="1" s="1"/>
  <c r="T8" i="1"/>
  <c r="V8" i="1" s="1"/>
  <c r="T101" i="1"/>
  <c r="V101" i="1" s="1"/>
  <c r="T13" i="1"/>
  <c r="V13" i="1" s="1"/>
  <c r="T111" i="1"/>
  <c r="V111" i="1" s="1"/>
  <c r="T33" i="1"/>
  <c r="V33" i="1" s="1"/>
  <c r="T37" i="1"/>
  <c r="V37" i="1" s="1"/>
  <c r="T68" i="1"/>
  <c r="V68" i="1" s="1"/>
  <c r="T91" i="1"/>
  <c r="V91" i="1" s="1"/>
  <c r="T97" i="1"/>
  <c r="V97" i="1" s="1"/>
  <c r="T117" i="1"/>
  <c r="V117" i="1" s="1"/>
  <c r="T148" i="1"/>
  <c r="V148" i="1" s="1"/>
  <c r="T182" i="1"/>
  <c r="V182" i="1" s="1"/>
  <c r="T193" i="1"/>
  <c r="V193" i="1" s="1"/>
  <c r="T99" i="1"/>
  <c r="V99" i="1" s="1"/>
  <c r="W202" i="1"/>
  <c r="W4" i="1"/>
  <c r="U4" i="1"/>
  <c r="S4" i="1"/>
  <c r="R4" i="1"/>
  <c r="Q4" i="1"/>
  <c r="P4" i="1"/>
  <c r="O4" i="1"/>
  <c r="N4" i="1"/>
  <c r="M4" i="1"/>
  <c r="L4" i="1"/>
  <c r="K4" i="1"/>
  <c r="W12" i="4"/>
  <c r="W14" i="4"/>
  <c r="U14" i="4"/>
  <c r="S14" i="4"/>
  <c r="R14" i="4"/>
  <c r="Q14" i="4"/>
  <c r="P14" i="4"/>
  <c r="O14" i="4"/>
  <c r="N14" i="4"/>
  <c r="M14" i="4"/>
  <c r="L14" i="4"/>
  <c r="K14" i="4"/>
  <c r="W13" i="4"/>
  <c r="U13" i="4"/>
  <c r="S13" i="4"/>
  <c r="R13" i="4"/>
  <c r="Q13" i="4"/>
  <c r="P13" i="4"/>
  <c r="O13" i="4"/>
  <c r="N13" i="4"/>
  <c r="M13" i="4"/>
  <c r="L13" i="4"/>
  <c r="K13" i="4"/>
  <c r="W10" i="4"/>
  <c r="F19" i="15" l="1"/>
  <c r="F8" i="15"/>
  <c r="H30" i="15"/>
  <c r="H8" i="15"/>
  <c r="H19" i="15"/>
  <c r="T4" i="1"/>
  <c r="V4" i="1" s="1"/>
  <c r="T14" i="4"/>
  <c r="V14" i="4" s="1"/>
  <c r="T13" i="4"/>
  <c r="V13" i="4" s="1"/>
  <c r="G30" i="15" l="1"/>
  <c r="G19" i="15"/>
  <c r="G8" i="15"/>
  <c r="D29" i="15"/>
  <c r="C29" i="15"/>
  <c r="B29" i="15"/>
  <c r="W7" i="4" l="1"/>
  <c r="U7" i="4"/>
  <c r="S7" i="4"/>
  <c r="R7" i="4"/>
  <c r="Q7" i="4"/>
  <c r="P7" i="4"/>
  <c r="O7" i="4"/>
  <c r="N7" i="4"/>
  <c r="M7" i="4"/>
  <c r="L7" i="4"/>
  <c r="K7" i="4"/>
  <c r="W53" i="5"/>
  <c r="U53" i="5"/>
  <c r="S53" i="5"/>
  <c r="R53" i="5"/>
  <c r="Q53" i="5"/>
  <c r="P53" i="5"/>
  <c r="O53" i="5"/>
  <c r="N53" i="5"/>
  <c r="M53" i="5"/>
  <c r="L53" i="5"/>
  <c r="K53" i="5"/>
  <c r="W52" i="5"/>
  <c r="U52" i="5"/>
  <c r="S52" i="5"/>
  <c r="R52" i="5"/>
  <c r="Q52" i="5"/>
  <c r="P52" i="5"/>
  <c r="O52" i="5"/>
  <c r="N52" i="5"/>
  <c r="M52" i="5"/>
  <c r="L52" i="5"/>
  <c r="K52" i="5"/>
  <c r="W51" i="5"/>
  <c r="U51" i="5"/>
  <c r="S51" i="5"/>
  <c r="R51" i="5"/>
  <c r="Q51" i="5"/>
  <c r="P51" i="5"/>
  <c r="O51" i="5"/>
  <c r="N51" i="5"/>
  <c r="M51" i="5"/>
  <c r="L51" i="5"/>
  <c r="K51" i="5"/>
  <c r="W50" i="5"/>
  <c r="U50" i="5"/>
  <c r="S50" i="5"/>
  <c r="R50" i="5"/>
  <c r="Q50" i="5"/>
  <c r="P50" i="5"/>
  <c r="O50" i="5"/>
  <c r="N50" i="5"/>
  <c r="M50" i="5"/>
  <c r="L50" i="5"/>
  <c r="K50" i="5"/>
  <c r="W49" i="5"/>
  <c r="U49" i="5"/>
  <c r="S49" i="5"/>
  <c r="R49" i="5"/>
  <c r="Q49" i="5"/>
  <c r="P49" i="5"/>
  <c r="O49" i="5"/>
  <c r="N49" i="5"/>
  <c r="M49" i="5"/>
  <c r="L49" i="5"/>
  <c r="K49" i="5"/>
  <c r="W48" i="5"/>
  <c r="U48" i="5"/>
  <c r="S48" i="5"/>
  <c r="R48" i="5"/>
  <c r="Q48" i="5"/>
  <c r="P48" i="5"/>
  <c r="O48" i="5"/>
  <c r="N48" i="5"/>
  <c r="M48" i="5"/>
  <c r="L48" i="5"/>
  <c r="K48" i="5"/>
  <c r="W47" i="5"/>
  <c r="U47" i="5"/>
  <c r="S47" i="5"/>
  <c r="R47" i="5"/>
  <c r="Q47" i="5"/>
  <c r="P47" i="5"/>
  <c r="O47" i="5"/>
  <c r="N47" i="5"/>
  <c r="M47" i="5"/>
  <c r="L47" i="5"/>
  <c r="K47" i="5"/>
  <c r="W46" i="5"/>
  <c r="U46" i="5"/>
  <c r="S46" i="5"/>
  <c r="R46" i="5"/>
  <c r="Q46" i="5"/>
  <c r="P46" i="5"/>
  <c r="O46" i="5"/>
  <c r="N46" i="5"/>
  <c r="M46" i="5"/>
  <c r="L46" i="5"/>
  <c r="K46" i="5"/>
  <c r="W45" i="5"/>
  <c r="U45" i="5"/>
  <c r="S45" i="5"/>
  <c r="R45" i="5"/>
  <c r="Q45" i="5"/>
  <c r="P45" i="5"/>
  <c r="O45" i="5"/>
  <c r="N45" i="5"/>
  <c r="M45" i="5"/>
  <c r="L45" i="5"/>
  <c r="K45" i="5"/>
  <c r="W44" i="5"/>
  <c r="U44" i="5"/>
  <c r="S44" i="5"/>
  <c r="R44" i="5"/>
  <c r="Q44" i="5"/>
  <c r="P44" i="5"/>
  <c r="O44" i="5"/>
  <c r="N44" i="5"/>
  <c r="M44" i="5"/>
  <c r="L44" i="5"/>
  <c r="K44" i="5"/>
  <c r="W43" i="5"/>
  <c r="U43" i="5"/>
  <c r="S43" i="5"/>
  <c r="R43" i="5"/>
  <c r="Q43" i="5"/>
  <c r="P43" i="5"/>
  <c r="O43" i="5"/>
  <c r="N43" i="5"/>
  <c r="M43" i="5"/>
  <c r="L43" i="5"/>
  <c r="K43" i="5"/>
  <c r="W42" i="5"/>
  <c r="U42" i="5"/>
  <c r="S42" i="5"/>
  <c r="R42" i="5"/>
  <c r="Q42" i="5"/>
  <c r="P42" i="5"/>
  <c r="O42" i="5"/>
  <c r="N42" i="5"/>
  <c r="M42" i="5"/>
  <c r="L42" i="5"/>
  <c r="K42" i="5"/>
  <c r="W41" i="5"/>
  <c r="U41" i="5"/>
  <c r="S41" i="5"/>
  <c r="R41" i="5"/>
  <c r="Q41" i="5"/>
  <c r="P41" i="5"/>
  <c r="O41" i="5"/>
  <c r="N41" i="5"/>
  <c r="M41" i="5"/>
  <c r="L41" i="5"/>
  <c r="K41" i="5"/>
  <c r="W40" i="5"/>
  <c r="U40" i="5"/>
  <c r="S40" i="5"/>
  <c r="R40" i="5"/>
  <c r="Q40" i="5"/>
  <c r="P40" i="5"/>
  <c r="O40" i="5"/>
  <c r="N40" i="5"/>
  <c r="M40" i="5"/>
  <c r="L40" i="5"/>
  <c r="K40" i="5"/>
  <c r="W39" i="5"/>
  <c r="U39" i="5"/>
  <c r="S39" i="5"/>
  <c r="R39" i="5"/>
  <c r="Q39" i="5"/>
  <c r="P39" i="5"/>
  <c r="O39" i="5"/>
  <c r="N39" i="5"/>
  <c r="M39" i="5"/>
  <c r="L39" i="5"/>
  <c r="K39" i="5"/>
  <c r="W35" i="5"/>
  <c r="U35" i="5"/>
  <c r="S35" i="5"/>
  <c r="R35" i="5"/>
  <c r="Q35" i="5"/>
  <c r="P35" i="5"/>
  <c r="O35" i="5"/>
  <c r="N35" i="5"/>
  <c r="M35" i="5"/>
  <c r="L35" i="5"/>
  <c r="K35" i="5"/>
  <c r="W34" i="5"/>
  <c r="U34" i="5"/>
  <c r="S34" i="5"/>
  <c r="R34" i="5"/>
  <c r="Q34" i="5"/>
  <c r="P34" i="5"/>
  <c r="O34" i="5"/>
  <c r="N34" i="5"/>
  <c r="M34" i="5"/>
  <c r="L34" i="5"/>
  <c r="K34" i="5"/>
  <c r="W33" i="5"/>
  <c r="U33" i="5"/>
  <c r="S33" i="5"/>
  <c r="R33" i="5"/>
  <c r="Q33" i="5"/>
  <c r="P33" i="5"/>
  <c r="O33" i="5"/>
  <c r="N33" i="5"/>
  <c r="M33" i="5"/>
  <c r="L33" i="5"/>
  <c r="K33" i="5"/>
  <c r="W32" i="5"/>
  <c r="U32" i="5"/>
  <c r="S32" i="5"/>
  <c r="R32" i="5"/>
  <c r="Q32" i="5"/>
  <c r="P32" i="5"/>
  <c r="O32" i="5"/>
  <c r="N32" i="5"/>
  <c r="M32" i="5"/>
  <c r="L32" i="5"/>
  <c r="K32" i="5"/>
  <c r="W31" i="5"/>
  <c r="U31" i="5"/>
  <c r="S31" i="5"/>
  <c r="R31" i="5"/>
  <c r="Q31" i="5"/>
  <c r="P31" i="5"/>
  <c r="O31" i="5"/>
  <c r="N31" i="5"/>
  <c r="M31" i="5"/>
  <c r="L31" i="5"/>
  <c r="K31" i="5"/>
  <c r="W30" i="5"/>
  <c r="U30" i="5"/>
  <c r="S30" i="5"/>
  <c r="R30" i="5"/>
  <c r="Q30" i="5"/>
  <c r="P30" i="5"/>
  <c r="O30" i="5"/>
  <c r="N30" i="5"/>
  <c r="M30" i="5"/>
  <c r="L30" i="5"/>
  <c r="K30" i="5"/>
  <c r="W29" i="5"/>
  <c r="U29" i="5"/>
  <c r="S29" i="5"/>
  <c r="R29" i="5"/>
  <c r="Q29" i="5"/>
  <c r="P29" i="5"/>
  <c r="O29" i="5"/>
  <c r="N29" i="5"/>
  <c r="M29" i="5"/>
  <c r="L29" i="5"/>
  <c r="K29" i="5"/>
  <c r="W28" i="5"/>
  <c r="U28" i="5"/>
  <c r="S28" i="5"/>
  <c r="R28" i="5"/>
  <c r="Q28" i="5"/>
  <c r="P28" i="5"/>
  <c r="O28" i="5"/>
  <c r="N28" i="5"/>
  <c r="M28" i="5"/>
  <c r="L28" i="5"/>
  <c r="K28" i="5"/>
  <c r="D31" i="15"/>
  <c r="D32" i="15" s="1"/>
  <c r="C31" i="15"/>
  <c r="C32" i="15" s="1"/>
  <c r="B31" i="15"/>
  <c r="E30" i="15"/>
  <c r="E28" i="15"/>
  <c r="D20" i="15"/>
  <c r="C20" i="15"/>
  <c r="B20" i="15"/>
  <c r="D18" i="15"/>
  <c r="C18" i="15"/>
  <c r="B18" i="15"/>
  <c r="E17" i="15"/>
  <c r="W15" i="4"/>
  <c r="W27" i="5"/>
  <c r="W18" i="5"/>
  <c r="W17" i="5"/>
  <c r="W16" i="5"/>
  <c r="W25" i="5"/>
  <c r="W24" i="5"/>
  <c r="W23" i="5"/>
  <c r="W22" i="5"/>
  <c r="W21" i="5"/>
  <c r="W15" i="5"/>
  <c r="W14" i="5"/>
  <c r="W13" i="5"/>
  <c r="W12" i="5"/>
  <c r="W11" i="5"/>
  <c r="W20" i="5"/>
  <c r="W19" i="5"/>
  <c r="W10" i="5"/>
  <c r="W9" i="5"/>
  <c r="W8" i="5"/>
  <c r="W7" i="5"/>
  <c r="W6" i="5"/>
  <c r="W5" i="5"/>
  <c r="W4" i="5"/>
  <c r="D7" i="15"/>
  <c r="C7" i="15"/>
  <c r="B7" i="15"/>
  <c r="U15" i="4"/>
  <c r="S15" i="4"/>
  <c r="R15" i="4"/>
  <c r="Q15" i="4"/>
  <c r="P15" i="4"/>
  <c r="O15" i="4"/>
  <c r="N15" i="4"/>
  <c r="M15" i="4"/>
  <c r="L15" i="4"/>
  <c r="K15" i="4"/>
  <c r="K16" i="5"/>
  <c r="L16" i="5"/>
  <c r="M16" i="5"/>
  <c r="N16" i="5"/>
  <c r="O16" i="5"/>
  <c r="P16" i="5"/>
  <c r="Q16" i="5"/>
  <c r="R16" i="5"/>
  <c r="S16" i="5"/>
  <c r="U16" i="5"/>
  <c r="D9" i="15"/>
  <c r="C9" i="15"/>
  <c r="B9" i="15"/>
  <c r="T7" i="4" l="1"/>
  <c r="V7" i="4" s="1"/>
  <c r="E31" i="15"/>
  <c r="E20" i="15"/>
  <c r="B21" i="15"/>
  <c r="B32" i="15"/>
  <c r="D21" i="15"/>
  <c r="C21" i="15"/>
  <c r="E19" i="15"/>
  <c r="E29" i="15"/>
  <c r="E18" i="15"/>
  <c r="T15" i="4"/>
  <c r="V15" i="4" s="1"/>
  <c r="U11" i="5"/>
  <c r="S11" i="5"/>
  <c r="R11" i="5"/>
  <c r="Q11" i="5"/>
  <c r="P11" i="5"/>
  <c r="O11" i="5"/>
  <c r="N11" i="5"/>
  <c r="M11" i="5"/>
  <c r="L11" i="5"/>
  <c r="K11" i="5"/>
  <c r="U20" i="5"/>
  <c r="S20" i="5"/>
  <c r="R20" i="5"/>
  <c r="Q20" i="5"/>
  <c r="P20" i="5"/>
  <c r="O20" i="5"/>
  <c r="N20" i="5"/>
  <c r="M20" i="5"/>
  <c r="L20" i="5"/>
  <c r="K20" i="5"/>
  <c r="F20" i="15" l="1"/>
  <c r="J20" i="15" s="1"/>
  <c r="K30" i="15"/>
  <c r="K19" i="15"/>
  <c r="L30" i="15"/>
  <c r="F31" i="15"/>
  <c r="J31" i="15" s="1"/>
  <c r="H9" i="15"/>
  <c r="L9" i="15" s="1"/>
  <c r="E32" i="15"/>
  <c r="H31" i="15"/>
  <c r="L31" i="15" s="1"/>
  <c r="H20" i="15"/>
  <c r="L20" i="15" s="1"/>
  <c r="E21" i="15"/>
  <c r="G20" i="15"/>
  <c r="K20" i="15" s="1"/>
  <c r="G31" i="15"/>
  <c r="K31" i="15" s="1"/>
  <c r="G9" i="15"/>
  <c r="D10" i="15"/>
  <c r="C10" i="15"/>
  <c r="B10" i="15"/>
  <c r="E6" i="15"/>
  <c r="M31" i="15" l="1"/>
  <c r="I31" i="15"/>
  <c r="L19" i="15"/>
  <c r="M20" i="15"/>
  <c r="I20" i="15"/>
  <c r="J30" i="15"/>
  <c r="M30" i="15" s="1"/>
  <c r="I30" i="15"/>
  <c r="I19" i="15"/>
  <c r="J19" i="15"/>
  <c r="E9" i="15"/>
  <c r="E8" i="15"/>
  <c r="E7" i="15"/>
  <c r="M19" i="15" l="1"/>
  <c r="E10" i="15"/>
  <c r="U18" i="5" l="1"/>
  <c r="S18" i="5"/>
  <c r="R18" i="5"/>
  <c r="Q18" i="5"/>
  <c r="P18" i="5"/>
  <c r="O18" i="5"/>
  <c r="N18" i="5"/>
  <c r="M18" i="5"/>
  <c r="L18" i="5"/>
  <c r="K18" i="5"/>
  <c r="U17" i="5"/>
  <c r="S17" i="5"/>
  <c r="R17" i="5"/>
  <c r="Q17" i="5"/>
  <c r="P17" i="5"/>
  <c r="O17" i="5"/>
  <c r="N17" i="5"/>
  <c r="M17" i="5"/>
  <c r="L17" i="5"/>
  <c r="K17" i="5"/>
  <c r="U19" i="5"/>
  <c r="S19" i="5"/>
  <c r="R19" i="5"/>
  <c r="Q19" i="5"/>
  <c r="P19" i="5"/>
  <c r="O19" i="5"/>
  <c r="N19" i="5"/>
  <c r="M19" i="5"/>
  <c r="L19" i="5"/>
  <c r="K19" i="5"/>
  <c r="U15" i="5"/>
  <c r="S15" i="5"/>
  <c r="R15" i="5"/>
  <c r="Q15" i="5"/>
  <c r="P15" i="5"/>
  <c r="O15" i="5"/>
  <c r="N15" i="5"/>
  <c r="M15" i="5"/>
  <c r="L15" i="5"/>
  <c r="K15" i="5"/>
  <c r="U14" i="5"/>
  <c r="S14" i="5"/>
  <c r="R14" i="5"/>
  <c r="Q14" i="5"/>
  <c r="P14" i="5"/>
  <c r="O14" i="5"/>
  <c r="N14" i="5"/>
  <c r="M14" i="5"/>
  <c r="L14" i="5"/>
  <c r="K14" i="5"/>
  <c r="U13" i="5"/>
  <c r="S13" i="5"/>
  <c r="R13" i="5"/>
  <c r="Q13" i="5"/>
  <c r="P13" i="5"/>
  <c r="O13" i="5"/>
  <c r="N13" i="5"/>
  <c r="M13" i="5"/>
  <c r="L13" i="5"/>
  <c r="K13" i="5"/>
  <c r="U12" i="5"/>
  <c r="S12" i="5"/>
  <c r="R12" i="5"/>
  <c r="Q12" i="5"/>
  <c r="P12" i="5"/>
  <c r="O12" i="5"/>
  <c r="N12" i="5"/>
  <c r="M12" i="5"/>
  <c r="L12" i="5"/>
  <c r="K12" i="5"/>
  <c r="U10" i="5" l="1"/>
  <c r="S10" i="5"/>
  <c r="R10" i="5"/>
  <c r="Q10" i="5"/>
  <c r="P10" i="5"/>
  <c r="O10" i="5"/>
  <c r="N10" i="5"/>
  <c r="M10" i="5"/>
  <c r="L10" i="5"/>
  <c r="K10" i="5"/>
  <c r="U9" i="5"/>
  <c r="S9" i="5"/>
  <c r="R9" i="5"/>
  <c r="Q9" i="5"/>
  <c r="P9" i="5"/>
  <c r="O9" i="5"/>
  <c r="N9" i="5"/>
  <c r="M9" i="5"/>
  <c r="L9" i="5"/>
  <c r="K9" i="5"/>
  <c r="U8" i="5"/>
  <c r="S8" i="5"/>
  <c r="R8" i="5"/>
  <c r="Q8" i="5"/>
  <c r="P8" i="5"/>
  <c r="O8" i="5"/>
  <c r="N8" i="5"/>
  <c r="M8" i="5"/>
  <c r="L8" i="5"/>
  <c r="K8" i="5"/>
  <c r="U7" i="5"/>
  <c r="S7" i="5"/>
  <c r="R7" i="5"/>
  <c r="Q7" i="5"/>
  <c r="P7" i="5"/>
  <c r="O7" i="5"/>
  <c r="N7" i="5"/>
  <c r="M7" i="5"/>
  <c r="L7" i="5"/>
  <c r="K7" i="5"/>
  <c r="U6" i="5"/>
  <c r="S6" i="5"/>
  <c r="R6" i="5"/>
  <c r="Q6" i="5"/>
  <c r="P6" i="5"/>
  <c r="O6" i="5"/>
  <c r="N6" i="5"/>
  <c r="M6" i="5"/>
  <c r="L6" i="5"/>
  <c r="K6" i="5"/>
  <c r="U5" i="5"/>
  <c r="S5" i="5"/>
  <c r="R5" i="5"/>
  <c r="Q5" i="5"/>
  <c r="P5" i="5"/>
  <c r="O5" i="5"/>
  <c r="N5" i="5"/>
  <c r="M5" i="5"/>
  <c r="L5" i="5"/>
  <c r="K5" i="5"/>
  <c r="U4" i="5"/>
  <c r="S4" i="5"/>
  <c r="R4" i="5"/>
  <c r="Q4" i="5"/>
  <c r="P4" i="5"/>
  <c r="O4" i="5"/>
  <c r="N4" i="5"/>
  <c r="M4" i="5"/>
  <c r="L4" i="5"/>
  <c r="K4" i="5"/>
  <c r="U25" i="5"/>
  <c r="S25" i="5"/>
  <c r="R25" i="5"/>
  <c r="Q25" i="5"/>
  <c r="P25" i="5"/>
  <c r="O25" i="5"/>
  <c r="N25" i="5"/>
  <c r="M25" i="5"/>
  <c r="L25" i="5"/>
  <c r="K25" i="5"/>
  <c r="U24" i="5"/>
  <c r="S24" i="5"/>
  <c r="R24" i="5"/>
  <c r="Q24" i="5"/>
  <c r="P24" i="5"/>
  <c r="O24" i="5"/>
  <c r="N24" i="5"/>
  <c r="M24" i="5"/>
  <c r="L24" i="5"/>
  <c r="K24" i="5"/>
  <c r="U23" i="5"/>
  <c r="S23" i="5"/>
  <c r="R23" i="5"/>
  <c r="Q23" i="5"/>
  <c r="P23" i="5"/>
  <c r="O23" i="5"/>
  <c r="N23" i="5"/>
  <c r="M23" i="5"/>
  <c r="L23" i="5"/>
  <c r="K23" i="5"/>
  <c r="U22" i="5"/>
  <c r="S22" i="5"/>
  <c r="R22" i="5"/>
  <c r="Q22" i="5"/>
  <c r="P22" i="5"/>
  <c r="O22" i="5"/>
  <c r="N22" i="5"/>
  <c r="M22" i="5"/>
  <c r="L22" i="5"/>
  <c r="K22" i="5"/>
  <c r="U21" i="5"/>
  <c r="S21" i="5"/>
  <c r="R21" i="5"/>
  <c r="Q21" i="5"/>
  <c r="P21" i="5"/>
  <c r="O21" i="5"/>
  <c r="N21" i="5"/>
  <c r="M21" i="5"/>
  <c r="L21" i="5"/>
  <c r="K21" i="5"/>
  <c r="U27" i="5"/>
  <c r="S27" i="5"/>
  <c r="R27" i="5"/>
  <c r="Q27" i="5"/>
  <c r="P27" i="5"/>
  <c r="O27" i="5"/>
  <c r="N27" i="5"/>
  <c r="M27" i="5"/>
  <c r="L27" i="5"/>
  <c r="K27" i="5"/>
  <c r="T43" i="5" l="1"/>
  <c r="V43" i="5" s="1"/>
  <c r="T28" i="5"/>
  <c r="V28" i="5" s="1"/>
  <c r="T51" i="5"/>
  <c r="V51" i="5" s="1"/>
  <c r="T41" i="5"/>
  <c r="V41" i="5" s="1"/>
  <c r="T49" i="5"/>
  <c r="V49" i="5" s="1"/>
  <c r="T34" i="5"/>
  <c r="V34" i="5" s="1"/>
  <c r="T53" i="5"/>
  <c r="V53" i="5" s="1"/>
  <c r="T29" i="5"/>
  <c r="V29" i="5" s="1"/>
  <c r="T35" i="5"/>
  <c r="V35" i="5" s="1"/>
  <c r="T50" i="5"/>
  <c r="V50" i="5" s="1"/>
  <c r="T48" i="5"/>
  <c r="V48" i="5" s="1"/>
  <c r="T42" i="5"/>
  <c r="V42" i="5" s="1"/>
  <c r="T46" i="5"/>
  <c r="V46" i="5" s="1"/>
  <c r="T52" i="5"/>
  <c r="V52" i="5" s="1"/>
  <c r="T45" i="5"/>
  <c r="V45" i="5" s="1"/>
  <c r="T40" i="5"/>
  <c r="V40" i="5" s="1"/>
  <c r="T33" i="5"/>
  <c r="V33" i="5" s="1"/>
  <c r="T39" i="5"/>
  <c r="V39" i="5" s="1"/>
  <c r="T47" i="5"/>
  <c r="V47" i="5" s="1"/>
  <c r="T32" i="5"/>
  <c r="V32" i="5" s="1"/>
  <c r="T31" i="5"/>
  <c r="V31" i="5" s="1"/>
  <c r="T44" i="5"/>
  <c r="V44" i="5" s="1"/>
  <c r="T30" i="5"/>
  <c r="V30" i="5" s="1"/>
  <c r="T16" i="5"/>
  <c r="V16" i="5" s="1"/>
  <c r="Q16" i="4"/>
  <c r="T7" i="5"/>
  <c r="V7" i="5" s="1"/>
  <c r="T23" i="5"/>
  <c r="V23" i="5" s="1"/>
  <c r="T19" i="5"/>
  <c r="V19" i="5" s="1"/>
  <c r="T6" i="5"/>
  <c r="V6" i="5" s="1"/>
  <c r="T4" i="5"/>
  <c r="V4" i="5" s="1"/>
  <c r="T22" i="5"/>
  <c r="V22" i="5" s="1"/>
  <c r="T17" i="5"/>
  <c r="V17" i="5" s="1"/>
  <c r="T10" i="5"/>
  <c r="V10" i="5" s="1"/>
  <c r="T21" i="5"/>
  <c r="V21" i="5" s="1"/>
  <c r="T15" i="5"/>
  <c r="V15" i="5" s="1"/>
  <c r="T8" i="5"/>
  <c r="V8" i="5" s="1"/>
  <c r="T24" i="5"/>
  <c r="V24" i="5" s="1"/>
  <c r="T18" i="5"/>
  <c r="V18" i="5" s="1"/>
  <c r="T9" i="5"/>
  <c r="V9" i="5" s="1"/>
  <c r="T27" i="5"/>
  <c r="V27" i="5" s="1"/>
  <c r="T14" i="5"/>
  <c r="V14" i="5" s="1"/>
  <c r="T5" i="5"/>
  <c r="V5" i="5" s="1"/>
  <c r="T13" i="5"/>
  <c r="V13" i="5" s="1"/>
  <c r="T25" i="5"/>
  <c r="V25" i="5" s="1"/>
  <c r="T11" i="5"/>
  <c r="V11" i="5" s="1"/>
  <c r="T12" i="5"/>
  <c r="V12" i="5" s="1"/>
  <c r="T20" i="5"/>
  <c r="V20" i="5" s="1"/>
  <c r="R16" i="4"/>
  <c r="L16" i="4"/>
  <c r="U16" i="4"/>
  <c r="M16" i="4"/>
  <c r="W16" i="4"/>
  <c r="K16" i="4"/>
  <c r="N16" i="4"/>
  <c r="S16" i="4"/>
  <c r="O16" i="4"/>
  <c r="P16" i="4"/>
  <c r="U54" i="5"/>
  <c r="M202" i="1"/>
  <c r="R54" i="5"/>
  <c r="S54" i="5"/>
  <c r="K54" i="5"/>
  <c r="L54" i="5"/>
  <c r="M54" i="5"/>
  <c r="N54" i="5"/>
  <c r="Q54" i="5"/>
  <c r="P54" i="5"/>
  <c r="O54" i="5"/>
  <c r="W54" i="5"/>
  <c r="S202" i="1"/>
  <c r="K202" i="1"/>
  <c r="L202" i="1"/>
  <c r="N202" i="1"/>
  <c r="O202" i="1"/>
  <c r="P202" i="1"/>
  <c r="Q202" i="1"/>
  <c r="R202" i="1"/>
  <c r="U202" i="1"/>
  <c r="H29" i="15" l="1"/>
  <c r="H7" i="15"/>
  <c r="L7" i="15" s="1"/>
  <c r="H18" i="15"/>
  <c r="G29" i="15"/>
  <c r="G18" i="15"/>
  <c r="F29" i="15"/>
  <c r="F18" i="15"/>
  <c r="F7" i="15"/>
  <c r="J7" i="15" s="1"/>
  <c r="G7" i="15"/>
  <c r="K9" i="15"/>
  <c r="L8" i="15"/>
  <c r="K8" i="15"/>
  <c r="F9" i="15"/>
  <c r="T16" i="4"/>
  <c r="T54" i="5"/>
  <c r="L18" i="15" l="1"/>
  <c r="L21" i="15" s="1"/>
  <c r="H21" i="15"/>
  <c r="L29" i="15"/>
  <c r="L32" i="15" s="1"/>
  <c r="H32" i="15"/>
  <c r="K29" i="15"/>
  <c r="K32" i="15" s="1"/>
  <c r="G32" i="15"/>
  <c r="K18" i="15"/>
  <c r="K21" i="15" s="1"/>
  <c r="G21" i="15"/>
  <c r="J29" i="15"/>
  <c r="F32" i="15"/>
  <c r="I29" i="15"/>
  <c r="I32" i="15" s="1"/>
  <c r="I18" i="15"/>
  <c r="I21" i="15" s="1"/>
  <c r="J18" i="15"/>
  <c r="F21" i="15"/>
  <c r="J9" i="15"/>
  <c r="M9" i="15" s="1"/>
  <c r="V54" i="5"/>
  <c r="V16" i="4"/>
  <c r="M29" i="15" l="1"/>
  <c r="M32" i="15" s="1"/>
  <c r="J32" i="15"/>
  <c r="J21" i="15"/>
  <c r="M18" i="15"/>
  <c r="M21" i="15" s="1"/>
  <c r="L10" i="15"/>
  <c r="H10" i="15"/>
  <c r="I7" i="15"/>
  <c r="K7" i="15"/>
  <c r="I9" i="15"/>
  <c r="G10" i="15"/>
  <c r="K10" i="15" l="1"/>
  <c r="M7" i="15"/>
  <c r="T202" i="1"/>
  <c r="I8" i="15" l="1"/>
  <c r="I10" i="15" s="1"/>
  <c r="V202" i="1"/>
  <c r="J8" i="15" l="1"/>
  <c r="F10" i="15"/>
  <c r="M8" i="15" l="1"/>
  <c r="M10" i="15" s="1"/>
  <c r="J10" i="15"/>
</calcChain>
</file>

<file path=xl/sharedStrings.xml><?xml version="1.0" encoding="utf-8"?>
<sst xmlns="http://schemas.openxmlformats.org/spreadsheetml/2006/main" count="2105" uniqueCount="694">
  <si>
    <t xml:space="preserve">1.1             Completing the Functional Requirements Response Workbook </t>
  </si>
  <si>
    <t>Term</t>
  </si>
  <si>
    <t>Meaning</t>
  </si>
  <si>
    <t>Authorized Users</t>
  </si>
  <si>
    <t>All users that are authorized (based on roles and permissions) to perform the specified capability or use the feature described.</t>
  </si>
  <si>
    <t>Files</t>
  </si>
  <si>
    <t>Files refer to any type of document including emails.</t>
  </si>
  <si>
    <t>Req. ID</t>
  </si>
  <si>
    <t>Category</t>
  </si>
  <si>
    <t>Importance</t>
  </si>
  <si>
    <t>Previous Request for Proposal #</t>
  </si>
  <si>
    <t>Previous Request for Proposal Importance</t>
  </si>
  <si>
    <t>Requirement</t>
  </si>
  <si>
    <t>Response Notes</t>
  </si>
  <si>
    <r>
      <t xml:space="preserve">Compliance Response
</t>
    </r>
    <r>
      <rPr>
        <b/>
        <sz val="14"/>
        <color rgb="FFFFFF00"/>
        <rFont val="Roboto"/>
      </rPr>
      <t>Availability</t>
    </r>
  </si>
  <si>
    <r>
      <t xml:space="preserve">Compliance Response
</t>
    </r>
    <r>
      <rPr>
        <b/>
        <sz val="14"/>
        <color rgb="FFFFFF00"/>
        <rFont val="Roboto"/>
      </rPr>
      <t>Environment</t>
    </r>
  </si>
  <si>
    <r>
      <t xml:space="preserve">Compliance Response
</t>
    </r>
    <r>
      <rPr>
        <b/>
        <sz val="14"/>
        <color rgb="FFFFFF00"/>
        <rFont val="Roboto"/>
      </rPr>
      <t>Delivery</t>
    </r>
  </si>
  <si>
    <t>Tally 
(H,Full)</t>
  </si>
  <si>
    <t>Tally 
(H,Part)</t>
  </si>
  <si>
    <t>Tally 
(H,No)</t>
  </si>
  <si>
    <t>Tally 
(M,Full)</t>
  </si>
  <si>
    <t>Tally
(M,Part)</t>
  </si>
  <si>
    <t>Tally
(M,No)</t>
  </si>
  <si>
    <t>Tally
(L,Full)</t>
  </si>
  <si>
    <t>Tally
(L,Part)</t>
  </si>
  <si>
    <t>Tally
(L,No)</t>
  </si>
  <si>
    <t>Availability score</t>
  </si>
  <si>
    <t>Environment Score</t>
  </si>
  <si>
    <t>Total weighted score</t>
  </si>
  <si>
    <t>Maximum available score</t>
  </si>
  <si>
    <t>Scorer Comments</t>
  </si>
  <si>
    <t>Traceability</t>
  </si>
  <si>
    <t>SOLUTION TYPE</t>
  </si>
  <si>
    <t>(1,.25,0,0)</t>
  </si>
  <si>
    <t>IT-1</t>
  </si>
  <si>
    <t>Auditing and Reporting</t>
  </si>
  <si>
    <t>Medium</t>
  </si>
  <si>
    <t>14.4</t>
  </si>
  <si>
    <t>O</t>
  </si>
  <si>
    <t>Select from drop down list</t>
  </si>
  <si>
    <t>IT-2</t>
  </si>
  <si>
    <t>High</t>
  </si>
  <si>
    <t>14.9</t>
  </si>
  <si>
    <t>R</t>
  </si>
  <si>
    <t>IT-3</t>
  </si>
  <si>
    <t>Availability and Reliability</t>
  </si>
  <si>
    <t>17.1</t>
  </si>
  <si>
    <t>IT-4</t>
  </si>
  <si>
    <t>17.2</t>
  </si>
  <si>
    <t>IT-5</t>
  </si>
  <si>
    <t>17.3</t>
  </si>
  <si>
    <t>IT-7</t>
  </si>
  <si>
    <t>17.7</t>
  </si>
  <si>
    <t>IT-8</t>
  </si>
  <si>
    <t>17.8</t>
  </si>
  <si>
    <t>IT-9</t>
  </si>
  <si>
    <t>Cloud  &amp; Hybrid Solution</t>
  </si>
  <si>
    <t>18.10</t>
  </si>
  <si>
    <t>IT-10</t>
  </si>
  <si>
    <t>18.2</t>
  </si>
  <si>
    <t>IT-11</t>
  </si>
  <si>
    <t>18.3</t>
  </si>
  <si>
    <t>IT-12</t>
  </si>
  <si>
    <t>18.4</t>
  </si>
  <si>
    <t>IT-13</t>
  </si>
  <si>
    <t>18.5</t>
  </si>
  <si>
    <t>IT-14</t>
  </si>
  <si>
    <t>19.5</t>
  </si>
  <si>
    <t>IT-15</t>
  </si>
  <si>
    <t>19.9</t>
  </si>
  <si>
    <t>IT-16</t>
  </si>
  <si>
    <t>19.13</t>
  </si>
  <si>
    <t>IT-17</t>
  </si>
  <si>
    <t>18.7</t>
  </si>
  <si>
    <t>IT-18</t>
  </si>
  <si>
    <t>18.9</t>
  </si>
  <si>
    <t>IT-19</t>
  </si>
  <si>
    <t>Compliance</t>
  </si>
  <si>
    <t>13.1</t>
  </si>
  <si>
    <t>IT-20</t>
  </si>
  <si>
    <t>13.2</t>
  </si>
  <si>
    <t>IT-21</t>
  </si>
  <si>
    <t>13.3</t>
  </si>
  <si>
    <t>IT-22</t>
  </si>
  <si>
    <t>13.4</t>
  </si>
  <si>
    <t>IT-24</t>
  </si>
  <si>
    <t>13.6</t>
  </si>
  <si>
    <t>IT-25</t>
  </si>
  <si>
    <t>Security</t>
  </si>
  <si>
    <t>11.4</t>
  </si>
  <si>
    <t>IT-26</t>
  </si>
  <si>
    <t>IT-27</t>
  </si>
  <si>
    <t>IT-28</t>
  </si>
  <si>
    <t>IT-29</t>
  </si>
  <si>
    <t>6.4</t>
  </si>
  <si>
    <t>IT-30</t>
  </si>
  <si>
    <t>6.6</t>
  </si>
  <si>
    <t>IT-31</t>
  </si>
  <si>
    <t>6.7</t>
  </si>
  <si>
    <t>IT-32</t>
  </si>
  <si>
    <t>IT-33</t>
  </si>
  <si>
    <t>6.1</t>
  </si>
  <si>
    <t>Supportability</t>
  </si>
  <si>
    <t>IT-35</t>
  </si>
  <si>
    <t>11.5</t>
  </si>
  <si>
    <t>IT-36</t>
  </si>
  <si>
    <t>11.7</t>
  </si>
  <si>
    <t>IT-37</t>
  </si>
  <si>
    <t>IT-38</t>
  </si>
  <si>
    <t>Usability</t>
  </si>
  <si>
    <t>12.1</t>
  </si>
  <si>
    <t>IT-39</t>
  </si>
  <si>
    <t>12.2</t>
  </si>
  <si>
    <t>IT-40</t>
  </si>
  <si>
    <t>12.3</t>
  </si>
  <si>
    <t>IT-41</t>
  </si>
  <si>
    <t>12.4</t>
  </si>
  <si>
    <t>IT-42</t>
  </si>
  <si>
    <t>12.5</t>
  </si>
  <si>
    <t>IT-43</t>
  </si>
  <si>
    <t>12.6</t>
  </si>
  <si>
    <t>IT-44</t>
  </si>
  <si>
    <t>12.7</t>
  </si>
  <si>
    <t>IT-45</t>
  </si>
  <si>
    <t>12.8</t>
  </si>
  <si>
    <t>IT-46</t>
  </si>
  <si>
    <t>12.9</t>
  </si>
  <si>
    <t>IT-47</t>
  </si>
  <si>
    <t>Useability</t>
  </si>
  <si>
    <t>11.1</t>
  </si>
  <si>
    <t>IT-48</t>
  </si>
  <si>
    <t>11.2</t>
  </si>
  <si>
    <t>IT-49</t>
  </si>
  <si>
    <t>17.12</t>
  </si>
  <si>
    <t>Totals</t>
  </si>
  <si>
    <t>Access/ Permissions &amp; User Management</t>
  </si>
  <si>
    <t>Mobility</t>
  </si>
  <si>
    <t>Notifications</t>
  </si>
  <si>
    <t>Reporting</t>
  </si>
  <si>
    <t>Search</t>
  </si>
  <si>
    <t>Workflows &amp; Business Rules</t>
  </si>
  <si>
    <t>Requirements Mtgs 072023 - Changed Importance from Medium to Low.</t>
  </si>
  <si>
    <t>Requirements Mtgs 072023 - Changed Importance from Medium to High &amp; changed number from IAI-12 to IAI-10.  Also added some clarifying language.
Donna Functional Requirements - Row 78
Law Edits - Row 39</t>
  </si>
  <si>
    <t>Support</t>
  </si>
  <si>
    <t xml:space="preserve">Scoring Summary </t>
  </si>
  <si>
    <t>Vendor</t>
  </si>
  <si>
    <t>Last Row</t>
  </si>
  <si>
    <t>Cloud/Hybrid</t>
  </si>
  <si>
    <t>Solution Type</t>
  </si>
  <si>
    <t>CLOUD</t>
  </si>
  <si>
    <t>Scoring Total Point Value</t>
  </si>
  <si>
    <t>Worksheet Name</t>
  </si>
  <si>
    <t>Available Raw Point</t>
  </si>
  <si>
    <t>Scored Raw Points</t>
  </si>
  <si>
    <t>Normalized Points</t>
  </si>
  <si>
    <t>Highs</t>
  </si>
  <si>
    <t>Mediums</t>
  </si>
  <si>
    <t>Lows</t>
  </si>
  <si>
    <t>Max</t>
  </si>
  <si>
    <t>Total</t>
  </si>
  <si>
    <t>IT technical requirements</t>
  </si>
  <si>
    <t>Business functionality</t>
  </si>
  <si>
    <t>NA</t>
  </si>
  <si>
    <t>Interface and integration</t>
  </si>
  <si>
    <t>TOTAL</t>
  </si>
  <si>
    <t>HYBRID</t>
  </si>
  <si>
    <t>ON-PREMISE</t>
  </si>
  <si>
    <t>Content Management</t>
  </si>
  <si>
    <t>Importance (column C)</t>
  </si>
  <si>
    <t>Availability (column H)</t>
  </si>
  <si>
    <t>Environment (column I)</t>
  </si>
  <si>
    <t>Delivery (column J)</t>
  </si>
  <si>
    <t>Service Provider Name &lt;Insert Service Provider Name&gt;</t>
  </si>
  <si>
    <r>
      <t xml:space="preserve">Step 1. Review the instructions on the first worksheet.
Step 2. Go to each tab/worksheet and enter service provider name in Cell H2 (Default value:"&lt;Enter Service Provider Name&gt;").
Step 3. Go to each tab/worksheet "Solution" and select the Solution Type from the drop-down options in Cell C2.
(This impacts the scoring and weighting of solution type specific requirements in the workbook.)
Step 4. Go to each row in each of the worksheets and for each corresponding requirements select the response from columns H, I and J that reflects the current state of the proposed solution. 
For any response that indicates "Yes - Partially met" for Availability, the service provider is required to include an explanation in the "Response Notes" Column G.
NOTE: Failure to complete all three response columns for a requirement will result in a score of zero (0) for that functional requirement. Failure to complete the Response Notes for "Partially met" items may also result in a zero of degraded score.  Further, Columns G, H, I and J are the ONLY columns in which the service provider should enter information. All other columns should are for internal use only and must not be altered by the service provider.
Additional detail on the columns in the worksheet is included in the Request for Proposal document.
</t>
    </r>
    <r>
      <rPr>
        <sz val="11"/>
        <color rgb="FFFF0000"/>
        <rFont val="Roboto"/>
      </rPr>
      <t>Note: Light blue cells indicate response cells for the responding service provider.</t>
    </r>
  </si>
  <si>
    <t>This column assigns weighted values for a requirement corresponding to County predefined priority selections:
High = Assigned the largest weight for a requirement.  Indicates most important functions needed to meet requirements.
Medium = Assigned the second most weight for a requirement worth half the value of a High requirement.
Low = Assigned the lowest weight for a requirement  worth a nominal value above zero.</t>
  </si>
  <si>
    <t>This column assigns additional weighted values for a service provider response based on level of solution fit in meeting the requirement.
Yes-Fully Meets = The service provider solution provides the complete capability articulated in the requirement.  Response Notes are encouraged to explain "how".  Full weight.
Yes-Partially Meets = The service provider solution provides some of the capability articulated in the requirement.  Response Notes are required to explain "how".  Half weight.
No-Does Not Meet = The service provider solution does not provide any of the capability articulated in the requirement.  Response Notes are optional if coming soon.  No weight.</t>
  </si>
  <si>
    <t>This column assigns additional weighted values for a service provider response based on level of solution maturity and whether available today in production, test, or future.
Production = The service provider solution is available in their current Generally Available production release with professional support and is well documented.  Receives full weight.
Development = The service provider solution for this requirement is currently in Development and is targeted for a specific GA release.  Receives half the weight.
Roadmap = The service provider solution for this requirement is currently on the future roadmap at a TBD date.  Receives minimal weight greater than zero.
Not in any Environment = The service provider solution for this requirement will not be supported in the near future.  Receives no value.</t>
  </si>
  <si>
    <t>Service Provider</t>
  </si>
  <si>
    <t>… control access to user management such as adding users.</t>
  </si>
  <si>
    <t>… includes 24/7 monitoring, service, and support.</t>
  </si>
  <si>
    <t>… includes 24/7 support via email.</t>
  </si>
  <si>
    <t>… includes 24/7 support via online live chat.</t>
  </si>
  <si>
    <t>… includes 24/7 support via phone support.</t>
  </si>
  <si>
    <t>Scalability</t>
  </si>
  <si>
    <t>Active Directory</t>
  </si>
  <si>
    <t>IT-6</t>
  </si>
  <si>
    <t>IT-23</t>
  </si>
  <si>
    <t>IT-34</t>
  </si>
  <si>
    <t>BRF-1</t>
  </si>
  <si>
    <t>11-20</t>
  </si>
  <si>
    <t>CI-2</t>
  </si>
  <si>
    <t>CI-4</t>
  </si>
  <si>
    <t>CI-5</t>
  </si>
  <si>
    <t>CI-6</t>
  </si>
  <si>
    <t>… includes 24/7 online context sensitive help through the user interface.</t>
  </si>
  <si>
    <t>… includes 24/7 monitoring of the solution performance to ensure that the solution remains within the support and maintenance agreement and corresponding Service level agreement (SLA).</t>
  </si>
  <si>
    <t>Dashboards</t>
  </si>
  <si>
    <t>Analysis</t>
  </si>
  <si>
    <t>Meetings</t>
  </si>
  <si>
    <t>Collaboration</t>
  </si>
  <si>
    <t>Live streaming</t>
  </si>
  <si>
    <t>Recordings</t>
  </si>
  <si>
    <t xml:space="preserve"> … set permissions based on any and all metadata attached to an agenda item or packet of items.</t>
  </si>
  <si>
    <t>CI-1</t>
  </si>
  <si>
    <t>Scanning solution</t>
  </si>
  <si>
    <t>ERP</t>
  </si>
  <si>
    <t xml:space="preserve">… seamless integration with Oracle.
</t>
  </si>
  <si>
    <t>MS Office</t>
  </si>
  <si>
    <t>Printing</t>
  </si>
  <si>
    <t>… editable minutes based on entries created in real-time meeting management.</t>
  </si>
  <si>
    <t>… upload audio/video files.</t>
  </si>
  <si>
    <t>… includes the ability for the Public to pre-register to speak</t>
  </si>
  <si>
    <t>… manage boards, vacancies, and seated board members</t>
  </si>
  <si>
    <t>… to timestamp items in meeting video.</t>
  </si>
  <si>
    <t>General</t>
  </si>
  <si>
    <t>… includes a mobile application should provide the ability for BOC members to participate in the meeting from offsite locations (via skype or other online streaming platform).</t>
  </si>
  <si>
    <t xml:space="preserve">… generate a single-pdf combined agenda packet file, as well as 
generate an online version with linked documents for each agenda item. </t>
  </si>
  <si>
    <t>… upload or link an on-demand video after the meeting has ended.</t>
  </si>
  <si>
    <t>… add timecode indexing so the video playback will jump to the correct location corresponding to the agenda item the user clicked on.</t>
  </si>
  <si>
    <t>… build and choose from a library of agenda templates that the County creates.</t>
  </si>
  <si>
    <t>… rearrange items within an agenda and between agendas.</t>
  </si>
  <si>
    <t>… add agenda items to the system that do not have a meeting date assigned yet.  Once a meeting date is assigned, these items should be able to be moved to that agenda  with any other history/comments intact.</t>
  </si>
  <si>
    <t>AdobeSign</t>
  </si>
  <si>
    <t>DocuSign</t>
  </si>
  <si>
    <t xml:space="preserve">… seamless integration with AdobeSign.
</t>
  </si>
  <si>
    <t xml:space="preserve">… seamless integration with DocuSign.
</t>
  </si>
  <si>
    <t>… online timer function for public comments.</t>
  </si>
  <si>
    <t>… include in real-time changes that are made to agendas as the meeting is taking place and changes are made.</t>
  </si>
  <si>
    <t>… manage an online timer during the meeting.</t>
  </si>
  <si>
    <t>… start and stop the live streaming from the Agenda Management Solution.</t>
  </si>
  <si>
    <t>… start and stop the recording of the live streaming from the Agenda Management Solution.</t>
  </si>
  <si>
    <t>… include close caption options during the live streaming meetings.</t>
  </si>
  <si>
    <t>… add computer generated subtitles to meeting videos.</t>
  </si>
  <si>
    <t>CI-7</t>
  </si>
  <si>
    <t>API</t>
  </si>
  <si>
    <t xml:space="preserve">… an API that can be used for future integrations with other systems.
</t>
  </si>
  <si>
    <t>.. delete staff from the agenda item workflow process uniquely for an individual agenda item .</t>
  </si>
  <si>
    <t>BRF-2</t>
  </si>
  <si>
    <t>… add a cutoff date/time in order to lock an agenda to prohibit users from editing agenda items. Admins must also be able to override the cutoff date/time.</t>
  </si>
  <si>
    <t>Templates</t>
  </si>
  <si>
    <t>… seamlessly creates a consolidated agenda package in .pdf format that includes the ability to create and use .pdf bookmarks to navigate each item and its attachments.</t>
  </si>
  <si>
    <t>… copy and paste pervious agenda items to form the basis for new agenda items.</t>
  </si>
  <si>
    <t>… assign agenda items to multiple agendas simultaneously and to assign the item to specific agendas by date.</t>
  </si>
  <si>
    <t>… create reoccurring agenda items (example review closed session minutes every 6 months).</t>
  </si>
  <si>
    <t>… includes ability to modify automatically generated minutes to reflect actual order items were taken up in meeting which may differ from order of published agenda.</t>
  </si>
  <si>
    <t>… save and lock a final version of the minutes following the approval of the minutes.</t>
  </si>
  <si>
    <t>… create an unlimited number of tasks for any agenda item before, during or after meetings and to assign them to staff users.</t>
  </si>
  <si>
    <t>… record the status of tasks and to close tasks that have been completed.</t>
  </si>
  <si>
    <t>Video</t>
  </si>
  <si>
    <t>… index and cross link with the agenda management software.</t>
  </si>
  <si>
    <t>… create points within the video tied to the relevant agenda item.</t>
  </si>
  <si>
    <t>… create and manage a calendar for multiple boards' regular meetings, ensuring accurate scheduling and coordination across departments. </t>
  </si>
  <si>
    <t>… create an agenda by selecting from available meeting dates, streamlining the scheduling and preparation process for each meeting. </t>
  </si>
  <si>
    <t>… link agenda items to specific meeting agendas, ensuring a seamless flow of information and easy access to relevant materials for each meeting. </t>
  </si>
  <si>
    <t>… link individual agenda items to their corresponding meeting agendas, ensuring clear organization and easy tracking of each item for the meeting. </t>
  </si>
  <si>
    <t xml:space="preserve">… link a single agenda item to multiple agendas, allowing for efficient management of recurring or cross-board items. </t>
  </si>
  <si>
    <t xml:space="preserve">… configure and utilize customizable templates for agendas, ensuring consistency and efficiency in meeting preparation. </t>
  </si>
  <si>
    <t xml:space="preserve">… create and manage customizable fields for agenda creation for additional items, such as, election of officers, code amendments, etc. that occur at certain periods of the year or need. </t>
  </si>
  <si>
    <t>Accela</t>
  </si>
  <si>
    <t>… includes audit tracking capabilities, ensuring that all actions and changes within the system are logged with timestamps and user details for transparency and accountability. </t>
  </si>
  <si>
    <t>… upload and attach the following file formats at a minimum: Word, PDF, Excel, image files of all types, text, and Power Point.</t>
  </si>
  <si>
    <t xml:space="preserve">… create and manage conditional and customizable fields, allowing users to tailor forms and data inputs based on specific requirements and user interactions.  </t>
  </si>
  <si>
    <t>… implement customizable footer and headers and the ability to print.</t>
  </si>
  <si>
    <t xml:space="preserve">… create configurable text boxes on forms and ensure that headers are standardized throughout the document, with the flexibility to customize them as needed. </t>
  </si>
  <si>
    <t xml:space="preserve">… support field-level validation, requiring users to input the owner’s initials to confirm accuracy and accountability for each completed field. </t>
  </si>
  <si>
    <t xml:space="preserve">… is a cloud-based solution, ensuring secure, scalable, and accessible storage and access to data from any location, supporting remote work and data backup. </t>
  </si>
  <si>
    <t>Public Portal Access</t>
  </si>
  <si>
    <t>Content and document management</t>
  </si>
  <si>
    <t>BRF-3</t>
  </si>
  <si>
    <t>BRF-4</t>
  </si>
  <si>
    <t>BRF-5</t>
  </si>
  <si>
    <t>BRF-6</t>
  </si>
  <si>
    <t>BRF-7</t>
  </si>
  <si>
    <t>BRF-8</t>
  </si>
  <si>
    <t>BRF-9</t>
  </si>
  <si>
    <t>BRF-10</t>
  </si>
  <si>
    <t>BRF-11</t>
  </si>
  <si>
    <t>BRF-12</t>
  </si>
  <si>
    <t>BRF-13</t>
  </si>
  <si>
    <t>BRF-14</t>
  </si>
  <si>
    <t>BRF-15</t>
  </si>
  <si>
    <t>BRF-16</t>
  </si>
  <si>
    <t>BRF-17</t>
  </si>
  <si>
    <t>BRF-18</t>
  </si>
  <si>
    <t>BRF-19</t>
  </si>
  <si>
    <t>BRF-20</t>
  </si>
  <si>
    <t>BRF-21</t>
  </si>
  <si>
    <t>BRF-22</t>
  </si>
  <si>
    <t>BRF-23</t>
  </si>
  <si>
    <t>BRF-24</t>
  </si>
  <si>
    <t>BRF-25</t>
  </si>
  <si>
    <t>BRF-26</t>
  </si>
  <si>
    <t>BRF-27</t>
  </si>
  <si>
    <t>BRF-28</t>
  </si>
  <si>
    <t>BRF-29</t>
  </si>
  <si>
    <t>BRF-30</t>
  </si>
  <si>
    <t>BRF-31</t>
  </si>
  <si>
    <t>BRF-32</t>
  </si>
  <si>
    <t>BRF-33</t>
  </si>
  <si>
    <t>BRF-34</t>
  </si>
  <si>
    <t>BRF-35</t>
  </si>
  <si>
    <t>BRF-36</t>
  </si>
  <si>
    <t>BRF-37</t>
  </si>
  <si>
    <t>BRF-38</t>
  </si>
  <si>
    <t>BRF-39</t>
  </si>
  <si>
    <t>BRF-40</t>
  </si>
  <si>
    <t>BRF-41</t>
  </si>
  <si>
    <t>BRF-42</t>
  </si>
  <si>
    <t>BRF-43</t>
  </si>
  <si>
    <t>BRF-44</t>
  </si>
  <si>
    <t>BRF-45</t>
  </si>
  <si>
    <t>BRF-46</t>
  </si>
  <si>
    <t>BRF-47</t>
  </si>
  <si>
    <t>BRF-48</t>
  </si>
  <si>
    <t>BRF-49</t>
  </si>
  <si>
    <t>BRF-50</t>
  </si>
  <si>
    <t>BRF-51</t>
  </si>
  <si>
    <t>BRF-52</t>
  </si>
  <si>
    <t>BRF-53</t>
  </si>
  <si>
    <t>BRF-54</t>
  </si>
  <si>
    <t>BRF-55</t>
  </si>
  <si>
    <t>BRF-56</t>
  </si>
  <si>
    <t>BRF-57</t>
  </si>
  <si>
    <t>BRF-58</t>
  </si>
  <si>
    <t>BRF-59</t>
  </si>
  <si>
    <t>BRF-60</t>
  </si>
  <si>
    <t>BRF-61</t>
  </si>
  <si>
    <t>BRF-62</t>
  </si>
  <si>
    <t>BRF-63</t>
  </si>
  <si>
    <t>BRF-64</t>
  </si>
  <si>
    <t>BRF-65</t>
  </si>
  <si>
    <t>BRF-66</t>
  </si>
  <si>
    <t>BRF-67</t>
  </si>
  <si>
    <t>BRF-68</t>
  </si>
  <si>
    <t>BRF-69</t>
  </si>
  <si>
    <t>BRF-70</t>
  </si>
  <si>
    <t>BRF-71</t>
  </si>
  <si>
    <t>BRF-72</t>
  </si>
  <si>
    <t>BRF-73</t>
  </si>
  <si>
    <t>BRF-74</t>
  </si>
  <si>
    <t>BRF-75</t>
  </si>
  <si>
    <t>BRF-76</t>
  </si>
  <si>
    <t>BRF-77</t>
  </si>
  <si>
    <t>BRF-78</t>
  </si>
  <si>
    <t>BRF-79</t>
  </si>
  <si>
    <t>BRF-80</t>
  </si>
  <si>
    <t>BRF-81</t>
  </si>
  <si>
    <t>BRF-82</t>
  </si>
  <si>
    <t>BRF-83</t>
  </si>
  <si>
    <t>BRF-84</t>
  </si>
  <si>
    <t>BRF-85</t>
  </si>
  <si>
    <t>BRF-86</t>
  </si>
  <si>
    <t>BRF-87</t>
  </si>
  <si>
    <t>BRF-88</t>
  </si>
  <si>
    <t>BRF-89</t>
  </si>
  <si>
    <t>BRF-90</t>
  </si>
  <si>
    <t>BRF-91</t>
  </si>
  <si>
    <t>BRF-92</t>
  </si>
  <si>
    <t>BRF-93</t>
  </si>
  <si>
    <t>BRF-94</t>
  </si>
  <si>
    <t>BRF-95</t>
  </si>
  <si>
    <t>BRF-96</t>
  </si>
  <si>
    <t>BRF-97</t>
  </si>
  <si>
    <t>BRF-98</t>
  </si>
  <si>
    <t>BRF-99</t>
  </si>
  <si>
    <t>BRF-100</t>
  </si>
  <si>
    <t>BRF-101</t>
  </si>
  <si>
    <t>BRF-102</t>
  </si>
  <si>
    <t>BRF-103</t>
  </si>
  <si>
    <t>BRF-104</t>
  </si>
  <si>
    <t>BRF-105</t>
  </si>
  <si>
    <t>BRF-106</t>
  </si>
  <si>
    <t>BRF-107</t>
  </si>
  <si>
    <t>BRF-108</t>
  </si>
  <si>
    <t>BRF-109</t>
  </si>
  <si>
    <t>BRF-110</t>
  </si>
  <si>
    <t>BRF-111</t>
  </si>
  <si>
    <t>BRF-112</t>
  </si>
  <si>
    <t>BRF-113</t>
  </si>
  <si>
    <t>BRF-114</t>
  </si>
  <si>
    <t>BRF-115</t>
  </si>
  <si>
    <t>BRF-116</t>
  </si>
  <si>
    <t>BRF-117</t>
  </si>
  <si>
    <t>BRF-118</t>
  </si>
  <si>
    <t>BRF-119</t>
  </si>
  <si>
    <t>BRF-120</t>
  </si>
  <si>
    <t>BRF-121</t>
  </si>
  <si>
    <t>BRF-122</t>
  </si>
  <si>
    <t>BRF-123</t>
  </si>
  <si>
    <t>BRF-124</t>
  </si>
  <si>
    <t>BRF-125</t>
  </si>
  <si>
    <t>BRF-126</t>
  </si>
  <si>
    <t>BRF-127</t>
  </si>
  <si>
    <t>BRF-128</t>
  </si>
  <si>
    <t>BRF-129</t>
  </si>
  <si>
    <t>BRF-130</t>
  </si>
  <si>
    <t>BRF-131</t>
  </si>
  <si>
    <t>BRF-132</t>
  </si>
  <si>
    <t>BRF-133</t>
  </si>
  <si>
    <t>BRF-134</t>
  </si>
  <si>
    <t>BRF-135</t>
  </si>
  <si>
    <t>BRF-136</t>
  </si>
  <si>
    <t>BRF-137</t>
  </si>
  <si>
    <t>BRF-138</t>
  </si>
  <si>
    <t>BRF-139</t>
  </si>
  <si>
    <t>BRF-140</t>
  </si>
  <si>
    <t>BRF-141</t>
  </si>
  <si>
    <t>BRF-142</t>
  </si>
  <si>
    <t>BRF-143</t>
  </si>
  <si>
    <t>BRF-144</t>
  </si>
  <si>
    <t>BRF-145</t>
  </si>
  <si>
    <t>BRF-146</t>
  </si>
  <si>
    <t>BRF-147</t>
  </si>
  <si>
    <t>BRF-148</t>
  </si>
  <si>
    <t>BRF-149</t>
  </si>
  <si>
    <t>BRF-150</t>
  </si>
  <si>
    <t>BRF-151</t>
  </si>
  <si>
    <t>BRF-152</t>
  </si>
  <si>
    <t>BRF-153</t>
  </si>
  <si>
    <t>BRF-154</t>
  </si>
  <si>
    <t>BRF-155</t>
  </si>
  <si>
    <t>BRF-156</t>
  </si>
  <si>
    <t>BRF-157</t>
  </si>
  <si>
    <t>BRF-158</t>
  </si>
  <si>
    <t>BRF-159</t>
  </si>
  <si>
    <t>BRF-160</t>
  </si>
  <si>
    <t>BRF-161</t>
  </si>
  <si>
    <t>BRF-162</t>
  </si>
  <si>
    <t>BRF-163</t>
  </si>
  <si>
    <t>BRF-164</t>
  </si>
  <si>
    <t>BRF-165</t>
  </si>
  <si>
    <t>BRF-166</t>
  </si>
  <si>
    <t>BRF-167</t>
  </si>
  <si>
    <t>BRF-168</t>
  </si>
  <si>
    <t>BRF-169</t>
  </si>
  <si>
    <t>BRF-170</t>
  </si>
  <si>
    <t>BRF-171</t>
  </si>
  <si>
    <t>BRF-172</t>
  </si>
  <si>
    <t>BRF-173</t>
  </si>
  <si>
    <t>BRF-174</t>
  </si>
  <si>
    <t>BRF-175</t>
  </si>
  <si>
    <t>BRF-176</t>
  </si>
  <si>
    <t>BRF-177</t>
  </si>
  <si>
    <t>BRF-178</t>
  </si>
  <si>
    <t>BRF-179</t>
  </si>
  <si>
    <t>… includes multi-language capabilities.</t>
  </si>
  <si>
    <t>… re-publish agenda packets if changes are required after initial publication.</t>
  </si>
  <si>
    <t>… strip or flatten comments from attachments before publishing agenda. For example: redlining and collaboration comments should be able to be deleted or resolved and removed prior to publication.</t>
  </si>
  <si>
    <t>… retrieve and un-submit agenda items without completely deleting that item(s).</t>
  </si>
  <si>
    <t>… base the retention policies on metadata associated with the  agenda packet and any of the items within the agenda packet/item,.</t>
  </si>
  <si>
    <t>CI-3</t>
  </si>
  <si>
    <t>CI-8</t>
  </si>
  <si>
    <t>CI-9</t>
  </si>
  <si>
    <t xml:space="preserve">… a two-way integration with Accela so that users can seamlessly enable data from Accela to be included in Agenda items.  Note:  This will be used regularly when dealing with Zoning requests and other P&amp;D agenda items that leverage data from Accela.
</t>
  </si>
  <si>
    <t>Agenda packets</t>
  </si>
  <si>
    <t>Agenda management</t>
  </si>
  <si>
    <t xml:space="preserve">streamlines the process of creating, distributing, and managing meeting agendas and related documents. It helps automate tasks, improve transparency, and enhance collaboration among government staff and stakeholders. </t>
  </si>
  <si>
    <t>BRF-180</t>
  </si>
  <si>
    <t>BRF-181</t>
  </si>
  <si>
    <t>BRF-182</t>
  </si>
  <si>
    <t>BRF-183</t>
  </si>
  <si>
    <t>BRF-184</t>
  </si>
  <si>
    <t>BRF-185</t>
  </si>
  <si>
    <t>BRF-186</t>
  </si>
  <si>
    <t>BRF-187</t>
  </si>
  <si>
    <t>Agenda Management</t>
  </si>
  <si>
    <t>… select which items and attachments will be printed for the agenda packet.  In particular, all documents attached to agenda items to automatically print, but needs the ability to be able to exclude certain documents from the agenda package, such as Bid Tabs.</t>
  </si>
  <si>
    <t>… table agenda items to a certain meeting date and for that tabling information to be carried over to the new agenda.</t>
  </si>
  <si>
    <t>… download private version and annotate or make private notes electronically and save a personal version with notes.</t>
  </si>
  <si>
    <t>… automatically generate minutes to reduce the need for data entry duplication.  Minutes should be able to include vote counts for each agenda item, ensuring accurate records of decisions and actions taken during meetings.  Vote must show how each commissioner voted</t>
  </si>
  <si>
    <t>… post meeting minutes online to public.</t>
  </si>
  <si>
    <t>Document Management</t>
  </si>
  <si>
    <t>… integrate workflow(s) associated with the committee appointment process(es).  This should enable users , such as the Clerk, to create agenda items for Board appointments that bypass the workflow.</t>
  </si>
  <si>
    <t>… enable users , such as the Clerk, to create agenda items for Board appointments that bypass the workflow.</t>
  </si>
  <si>
    <t>Low</t>
  </si>
  <si>
    <t>Committee Management</t>
  </si>
  <si>
    <t>… is licensed (subscribed) for an unlimited number of individuals accessing the live video feed, hosted documents, and video archives.  Note these videos may be housed at an existing web portal that the County uses to house Agenda meeting documents and video.</t>
  </si>
  <si>
    <t>… collaborate internally during the review process with collaboration options that include redlining and the ability to comment - similar to the "track changes" functions of MS Word.  The County will be able to turn this capability on and off at the individual agenda level and globally.</t>
  </si>
  <si>
    <t>… define a set of user-defined parameters and then be alerted to  new cases agendas when they are added.  For example, define a geo-fence and be alerted when new planning commission agenda items/cases are added.</t>
  </si>
  <si>
    <t>... includes real-time meeting management including minute-taking.</t>
  </si>
  <si>
    <t>... includes real-time meeting management including registration of motions.</t>
  </si>
  <si>
    <t>... includes real-time meeting management including registration of votes.</t>
  </si>
  <si>
    <t xml:space="preserve">… includes drag and drop functionality for seamless user interaction, ensuring smooth object movement and data transfer. </t>
  </si>
  <si>
    <t>… ability to search across all agendas and related documents to see how a particular person voted.</t>
  </si>
  <si>
    <t>… includes capability to post social media during the meeting.  This functionality would need to be turned on and off at the County Administrative User level - and made unavailable if desired.</t>
  </si>
  <si>
    <t>… optionally repaginate an agenda package or not when items and pages are inserted and have the final new pagination be reflected in any documents that call out the previous page with the new page number - assuming that reference is with in the application.</t>
  </si>
  <si>
    <t>… manage applications for residents interested in serving on various County boards (i.e. Board of Commissioners, Planning Commission, etc.).  The County will need to be able to choose whether they use this part of the proposed solution or continue to use the current process in place.</t>
  </si>
  <si>
    <t>… search video and find specific key words or phrases without having to manual search each video associated with a particular agenda.</t>
  </si>
  <si>
    <t>… link Accela to a particular "case" and agenda item and hyperlink within the agenda.  For example, currently some files associated with Plan Commission agenda items are housed on Accela.  That item may then be presented as part of the Board of Commissioners meeting.  BOC members and others may want to be able to locate all of the files in Accela by clicking on a single hyperlink in the Agenda packet summary that takes them directly to Accela and the specific case for that agenda item.</t>
  </si>
  <si>
    <t>… to display video in reliable video player that’s universally accessible and has Multilanguage closed-captioning capabilities.</t>
  </si>
  <si>
    <t xml:space="preserve">… use HTML functionality for text formatting, including bold, italic, strikethrough, paragraph alignment, and other word processing features to enhance document presentation. </t>
  </si>
  <si>
    <t>…access and use analytical tools and reporting to provide information on the agendas within the system and performance trends related to the related workflows.</t>
  </si>
  <si>
    <t>… create an unlimited number of committees (groups), to change a committee’s names, and to connect history between committees to include all past names and record dates of committee name changes.</t>
  </si>
  <si>
    <t>… turn on an off the ability to capture and save names and email addresses of meeting attendees.  In short, if the ability exists the County wants to be able to turn it off.</t>
  </si>
  <si>
    <t>… automatically send e-mail notices to assigned committee liaisons to prompt committee liaisons of vacant seats and expiring terms.</t>
  </si>
  <si>
    <t>… includes unlimited storage and backups for documents, images, audios files, etc.</t>
  </si>
  <si>
    <t>… includes version control that tracks changes and edits to agenda items, agendas, minutes, and attachments - enabling only super users and/or administrators to revert to previous versions.</t>
  </si>
  <si>
    <t>BRF-188</t>
  </si>
  <si>
    <t>BRF-189</t>
  </si>
  <si>
    <t>BRF-190</t>
  </si>
  <si>
    <t>BRF-191</t>
  </si>
  <si>
    <t>BRF-192</t>
  </si>
  <si>
    <t>BRF-193</t>
  </si>
  <si>
    <t>CI-10</t>
  </si>
  <si>
    <t>Existing Web Portal</t>
  </si>
  <si>
    <t>Existing Live Streaming</t>
  </si>
  <si>
    <t>CI-11</t>
  </si>
  <si>
    <t>… seamless integration with the existing live streaming that is in place at the County and used for public meetings.</t>
  </si>
  <si>
    <t>… include the ability to configure the system for multiple unique workflows for multiple boards and committees.</t>
  </si>
  <si>
    <t>… adheres to Web Content Accessibility Guidelines (WCAG) 2.2 AA for color contrast, font sizes, and alternative text.</t>
  </si>
  <si>
    <t>BRF-194</t>
  </si>
  <si>
    <t>IT-50</t>
  </si>
  <si>
    <t>… seamlessly accepts the County's audio feed and does not rely on separate vendor-provided components for mixing and sound reinforcement.</t>
  </si>
  <si>
    <t>BRF-195</t>
  </si>
  <si>
    <t>BRF-196</t>
  </si>
  <si>
    <t xml:space="preserve">Agenda item attachments </t>
  </si>
  <si>
    <t>The collection of all components of the agenda.  This includes all items and information shared or routed for a particular agenda.</t>
  </si>
  <si>
    <t>County Users  or Users or authorized users</t>
  </si>
  <si>
    <t>All users of the solution - not dependent on roles and permissions that are County employees and authorized to use the solution.</t>
  </si>
  <si>
    <t>Customers or Residents or Citizens</t>
  </si>
  <si>
    <t>This includes all documents, files, images, recordings, etc. associated with an agenda item individually</t>
  </si>
  <si>
    <t>The User of the system that are accessing the solution as Public (non-employee) users.</t>
  </si>
  <si>
    <t>This column assigns additional weighted values for a service provider response based on level of solution integration and whether it is part of the core solution or an integration.
Base Pkg = The service provider solution for this requirement is included in the core software/hardware offering without mods or integration.  Receives full weight.
Addl Module = The service provider solution for this requirement is available via a different module from the core package.  Receives 2/3 the weight.
3rd Party = The service provider solution for this requirement is available via another software provider's package.  Receives half the weight.
Configuration = The service provider solution for this requirement is available with modification of settings and creation of templates or workflows.  Receives half the weight. 
Customization = The service provider solution for this requirement is only available with new code development in the current release.  Receives minimal weight greater than zero.</t>
  </si>
  <si>
    <t>CI-4B</t>
  </si>
  <si>
    <t>Public Access</t>
  </si>
  <si>
    <t xml:space="preserve">… SSO with Azure B2C integration to support any feature for general public (Customers / Residents) access is features. </t>
  </si>
  <si>
    <t xml:space="preserve">The provider of the proposed solution that is responding to the Request for Proposal (RFP).  </t>
  </si>
  <si>
    <t xml:space="preserve">... includes the ability to capture and access reporting on usage statistics. </t>
  </si>
  <si>
    <t>The proposed solution…</t>
  </si>
  <si>
    <t xml:space="preserve">... includes and retains audit information based upon configured rules. </t>
  </si>
  <si>
    <t>... fits within the County’s disaster recovery and business continuity plans for the organization.   The County will require proof prior to final award.</t>
  </si>
  <si>
    <t>... includes redundancy and can be deployed without a single point of failure.</t>
  </si>
  <si>
    <t xml:space="preserve">... provides a high availability architecture or configuration options to operate as such. </t>
  </si>
  <si>
    <t>... has the ability to provide horizontal scalability and redundancy to all levels of the architecture/infrastructure.</t>
  </si>
  <si>
    <t xml:space="preserve">... provides solution and data backups.
-  For on-premise solutions, it provides for full and incremental backups to support a fail-safe backup strategy.  
- For hosted or cloud solution, it provides a fail-safe backup. </t>
  </si>
  <si>
    <t>... is SOC 2 Type 2 compliant.  As such the service provider will provide a System and Organization Control (SOC) 2 Type 2 report with an Unqualified opinion prior to final contract award.</t>
  </si>
  <si>
    <t>... provides Data Security, including safeguards against unauthorized access and disclosure of confidential, sensitive, and personally identifiable information (PII).</t>
  </si>
  <si>
    <t xml:space="preserve">... provides detailed logs of audit events and makes these logs continuously available for ingestion by a security information and event management solution (SIEM) without the need to manually download or transfer data. </t>
  </si>
  <si>
    <t>... is NIST 800-53 Compliant.</t>
  </si>
  <si>
    <t>... is SSAE16 Certified.</t>
  </si>
  <si>
    <t>...  enables software updates and patches automatically applied within 30 days for critical updates/patches and immediately for vulnerability with a known exploit.</t>
  </si>
  <si>
    <t>... is compatible with Microsoft DLP.</t>
  </si>
  <si>
    <r>
      <t xml:space="preserve">... provides the ability to implement high-availability architecture implementations that support </t>
    </r>
    <r>
      <rPr>
        <sz val="11"/>
        <color theme="1"/>
        <rFont val="Roboto"/>
      </rPr>
      <t>99.99%</t>
    </r>
    <r>
      <rPr>
        <sz val="11"/>
        <rFont val="Roboto"/>
      </rPr>
      <t xml:space="preserve"> uptime or better.</t>
    </r>
  </si>
  <si>
    <t>... meets HIPAA Compliance rules and guidelines.</t>
  </si>
  <si>
    <t>... and solution provider(s) guarantee all County owned data is stored within the continental United States of America.</t>
  </si>
  <si>
    <t xml:space="preserve">... enables access to  custodians of documents subject to the Health Insurance Portability and Accountability Act of 1996 (HIPAA), and the rules adopted under it and prohibit unauthorized access. </t>
  </si>
  <si>
    <t xml:space="preserve">... is compliant with Section 508 of the Rehabilitation Act of 1973 to provide for accessibility of information technology by the handicapped. </t>
  </si>
  <si>
    <t xml:space="preserve">... supports compliance with the State of Georgia Open Records Act (50-18-71 Article 5). </t>
  </si>
  <si>
    <t xml:space="preserve">... supports the use and security of digital signatures (as authorized by the Georgia Electronic Signature Act, Title 10 Chapter 5) and should follow the Georgia Uniform Electronic Transactions Act. </t>
  </si>
  <si>
    <t>... enables compartmentalization of documents identified by their creators as judicial work product, attorney privileged, confidential, personally identifiable information (PII), protected health information (HPI), etc. so that only authorized users may access them and those users are aware of their classification.</t>
  </si>
  <si>
    <t xml:space="preserve">... remote access capabilities are compatible with the existing enterprise remote access solutions (Global Protect and Cisco AnyConnect). </t>
  </si>
  <si>
    <t>... enforces unique usernames.</t>
  </si>
  <si>
    <t>... meets that requirement the all service provider's personnel and contractors accessing the data are based in the continental United States.</t>
  </si>
  <si>
    <t>... does not store authentication credentials or sensitive data in its code.</t>
  </si>
  <si>
    <t xml:space="preserve">... includes an interface for assigning, reporting, certifying, and modifying permissions based on user. </t>
  </si>
  <si>
    <r>
      <t>... meets or exceeds any and all encryption standards for data storage, access, and transmission as outlined in</t>
    </r>
    <r>
      <rPr>
        <sz val="11"/>
        <color theme="1"/>
        <rFont val="Roboto"/>
      </rPr>
      <t xml:space="preserve"> </t>
    </r>
    <r>
      <rPr>
        <u/>
        <sz val="11"/>
        <color theme="1"/>
        <rFont val="Roboto"/>
      </rPr>
      <t xml:space="preserve">Exhibit A. </t>
    </r>
  </si>
  <si>
    <t xml:space="preserve">... provides file encryption capabilities within the solution and allows storage of data that has been encrypted by other encryption platforms (and continue to maintain those encryption levels). </t>
  </si>
  <si>
    <t>... is certified FedRamp High or StateRamp.</t>
  </si>
  <si>
    <t xml:space="preserve">... provides roles and permissions assigned individually and by group or role. </t>
  </si>
  <si>
    <t>... ensures end-to-end encryption of data in transit.</t>
  </si>
  <si>
    <t>... ensures end-to-end encryption of data at rest.</t>
  </si>
  <si>
    <t>... ensures end-to-end encryption during backup and retrieval.</t>
  </si>
  <si>
    <t xml:space="preserve">... has uptime availability that meets or exceed a 99.5% service level to meet County requirements, excluding planned maintenance. </t>
  </si>
  <si>
    <t xml:space="preserve">... is configurable. </t>
  </si>
  <si>
    <t>... does not require a “heavy client” installation on the individual workstations or on-site servers.</t>
  </si>
  <si>
    <t>... provides users with a intuitive user interface that requires no coding experience and requires less than two hours of user training.</t>
  </si>
  <si>
    <t>... provides a user interface that uses standard MS Windows-like layout and navigation features.</t>
  </si>
  <si>
    <t xml:space="preserve">... provides the ability to use and create context sensitive tooltips or other similar online help feature. </t>
  </si>
  <si>
    <t>... provides context sensitive Online Help.</t>
  </si>
  <si>
    <t>... provides context menus accessible on a right mouse click or other one-step access.</t>
  </si>
  <si>
    <t xml:space="preserve">... provides a Web-Enabled User Interface. </t>
  </si>
  <si>
    <t xml:space="preserve">... adheres to Usability Design best practices in its construction (e.g., ISO 9241). </t>
  </si>
  <si>
    <t xml:space="preserve">... includes computer-based training (CBT) or online training modules. </t>
  </si>
  <si>
    <t>... allows all user components to be available to users through one common interface (user does not have to move between applications).</t>
  </si>
  <si>
    <t xml:space="preserve">... is compatible with multiple browsers including the following ones at a minimum: Edge, Google Chrome, Mozilla Firefox, and Safari.  </t>
  </si>
  <si>
    <t>... can be accessed securely via mobile devices.</t>
  </si>
  <si>
    <t xml:space="preserve">... utilizes Active Directory for authentication and support of single sign-on and is compatible with the Microsoft Multi-Factor Authentication solution. </t>
  </si>
  <si>
    <t>The solution …</t>
  </si>
  <si>
    <t>... control access of users with tiered roles and permissions</t>
  </si>
  <si>
    <t>… configure internal departments' and individuals' access to the agenda process.</t>
  </si>
  <si>
    <t>… enter unique login credentials that are validated using Gwinnett County username and password guidelines and policies.</t>
  </si>
  <si>
    <t>... manage retention policies and purging schedule agenda items and packets (collection of items).</t>
  </si>
  <si>
    <t xml:space="preserve">… set permissions based on the nature of the agenda item or packet such as department it </t>
  </si>
  <si>
    <t>… leverage roles and permissions when assigning levels of control in editing agenda items.</t>
  </si>
  <si>
    <t>… create items for inclusion on a common agenda.</t>
  </si>
  <si>
    <t>… prioritize items for inclusion on a common agenda.</t>
  </si>
  <si>
    <t>… forward plan of meetings.</t>
  </si>
  <si>
    <t>… maintain a pending list of proposed agenda items and their submission history..</t>
  </si>
  <si>
    <t>… edit existing meeting agendas and related materials and save the new version under a different name or the same name (overwriting the previous version).</t>
  </si>
  <si>
    <t>… publish meetings agendas and related materials to other users.</t>
  </si>
  <si>
    <t>… copy an item from a previous agenda to a new agenda (such as for items that are taken to BOC on a recurring basis).</t>
  </si>
  <si>
    <t>… import data directly from Accela, ensuring seamless data integration and eliminating the need for manual entry.</t>
  </si>
  <si>
    <t xml:space="preserve">… create at least five electronic templates per case (agenda item), allowing for tailored document generation based on specific case report (agenda item) requirements.  </t>
  </si>
  <si>
    <t>… save drafts of agenda items and packets.</t>
  </si>
  <si>
    <t>… utilize auto-save functionality, ensuring that work is preserved automatically and can be resumed at any time without loss of data.</t>
  </si>
  <si>
    <t xml:space="preserve">… include an unlimited number of images in a report, enabling visual documentation and enhancing the clarity of case details. </t>
  </si>
  <si>
    <t xml:space="preserve">… create tables within agenda items, allowing for organized presentation of data and improved readability of complex information. </t>
  </si>
  <si>
    <t>… generate a summary of all changes made to documentation after a specified point in the workflow, providing a clear record of updates and modifications for review.</t>
  </si>
  <si>
    <t>... utilize Word-like editing capabilities while in native Agenda Management Solution content - such as forms.  Word-like editing refers to cut/paste, font changes, highlighting, etc.</t>
  </si>
  <si>
    <t>... build tables and graphics withing the solution.</t>
  </si>
  <si>
    <t>...  copy an agenda item and it’s formatting and add it to other agendas outside of the preset agenda item workflow.</t>
  </si>
  <si>
    <t>… forward plan meetings to additional invitees provided the meeting organizer has authorized the meetings to be forwarded.</t>
  </si>
  <si>
    <t>... access the proposed solution via a mobile responsive interface.</t>
  </si>
  <si>
    <t>... access the proposed solution via a native application for Windows mobile devices (phone and tablet).</t>
  </si>
  <si>
    <t>... access the proposed solution via a native application for Android mobile devices (phone and tablet).</t>
  </si>
  <si>
    <t>... access the proposed solution via a native application for Apple (iOS) mobile devices (phone and tablet).</t>
  </si>
  <si>
    <t>... setup, send and receive notifications within the proposed solution for which users can set preferences as to how the notifications will be received.  Example: A user can setup to receive notification with or without an audible sound when it is delivered.</t>
  </si>
  <si>
    <t>... configure and manage notifications (alerts and reminders) to other Users based on configurable timelines.</t>
  </si>
  <si>
    <t>... configure alert and reminders to be setup and delivered as screen notifications from within the solution.</t>
  </si>
  <si>
    <t>... configure alert and reminders to be setup and sent via chat or MS Teams.</t>
  </si>
  <si>
    <t>... configure automatic alert and reminders to be setup and sent via email.</t>
  </si>
  <si>
    <t>… print individual agenda items within an agenda packet.</t>
  </si>
  <si>
    <t>… print individual agenda items across multiple agenda packets all at once.</t>
  </si>
  <si>
    <t>… print full agenda packets and all items in the packet in one click.</t>
  </si>
  <si>
    <t>... schedule reports to run on a specified frequency.</t>
  </si>
  <si>
    <t>... print the results of custom reports they have run to printers (local and network printers).</t>
  </si>
  <si>
    <t>... create User defined (non-standard) reports based on the data in the solution and save them as templates.</t>
  </si>
  <si>
    <t>... select and execute standard reports that are included in the proposed solution and are based on the data in the solution.</t>
  </si>
  <si>
    <t>... automatically have standard reports generated, run, edit, print, and save as the result of steps within User-defined workflows.</t>
  </si>
  <si>
    <t>... run standard reports based on the data in the solution and save the results.</t>
  </si>
  <si>
    <t xml:space="preserve">... search any and all agenda artifacts using Boolean logic to perform advanced searches and queries based on multiple criteria for more precise results. </t>
  </si>
  <si>
    <t>... conduct search on one or more criteria or fields using ranges (i.e. date ranges, departments, subject, keyword in content, etc.)</t>
  </si>
  <si>
    <t>... conduct searches on agenda items and content regardless  by status of submission.</t>
  </si>
  <si>
    <t>... search minutes using key words, agenda author name, date or other features.</t>
  </si>
  <si>
    <t>... to search tasks and provide reports on task status.</t>
  </si>
  <si>
    <t>... conduct search on one or more criteria or fields using ranges (i.e. date ranges, departments, subject, keyword in content, etc.) on closed-captioning content.</t>
  </si>
  <si>
    <t>... save, report templates to generate future reports.</t>
  </si>
  <si>
    <t>... create report templates to generate future reports.</t>
  </si>
  <si>
    <t>... reuse report templates to generate future reports.</t>
  </si>
  <si>
    <t>... delete report templates they have created or are authorized to delete.</t>
  </si>
  <si>
    <t>... create and manage both unique agenda templates for each meeting type and/or a standard template that can then be applied to multiple meeting types.</t>
  </si>
  <si>
    <t>... assign template access based on individual users or roles.</t>
  </si>
  <si>
    <t>... create business rules and workflows that utilize User roles and permissions.</t>
  </si>
  <si>
    <t>... setup timelines for tasks (i.e. deadlines, durations, etc.,)</t>
  </si>
  <si>
    <t>... setup content-type specific workflows and business rules.</t>
  </si>
  <si>
    <t>... set delegates in advance to handle workflow tasks when the main person(s) is not going to be available.</t>
  </si>
  <si>
    <t>... seamlessly support staff changes based on roles and permissions in workflows.  For example, if a staff member leaves and a new staff member comes into he vacated position, the new person would be replaced in all workflows as opposed to having to make the change to each individual workflow.</t>
  </si>
  <si>
    <t>... develop condition-based workflows that include both parallel and sequential steps.</t>
  </si>
  <si>
    <t>... develop workflow that result in not-only actions being taken by users in the workflows, but also passive activities such as sharing a copy of the agenda for information purposes.</t>
  </si>
  <si>
    <t>... record all actions taken on an item, save the legislative history and produce a report outlining all actions and users taking actions.</t>
  </si>
  <si>
    <t>... see the status of all agenda items and packets within workflows to which they have authority to do so.  The authority should be governed by roles and permissions and the users status in the workflow (such as author, signer, etc.)</t>
  </si>
  <si>
    <t>... access date/time stamp information on any and all tasks within workflows and business rules.</t>
  </si>
  <si>
    <t>... build and execute workflows that can apply rules to document content and required attachments.  For example, for P&amp;D zoning agenda items check and ensure all required information in included in the agenda item.</t>
  </si>
  <si>
    <t>... users to be able to search and see where and item exists in the Workflow (queue),</t>
  </si>
  <si>
    <t>… supports County defined roles and permissions that are configurable and manageable by an authorized County Admin level user.</t>
  </si>
  <si>
    <t>… includes County configurable dashboards that provide status of agenda items and packets within the solution, reminders, tasks status, etc.</t>
  </si>
  <si>
    <t>… enables meetings to be live streamed and enables the County to retain the live streaming functionality as it exists today and have the proposed solution linked to it.</t>
  </si>
  <si>
    <t>… includes a streaming component with the capability to live stream the meetings via a co-location (hosted) in high definition (1080 or higher) on the County's website.</t>
  </si>
  <si>
    <t>The solution includes …</t>
  </si>
  <si>
    <t xml:space="preserve">… support with County single-sign on (Active Directory).  This includes advanced directory (AD) integration, allowing seamless synchronization of user roles and permissions with the organization's existing directory system for enhanced security and access management. </t>
  </si>
  <si>
    <r>
      <t xml:space="preserve">Service Provider Name </t>
    </r>
    <r>
      <rPr>
        <b/>
        <i/>
        <sz val="11"/>
        <color theme="1"/>
        <rFont val="Roboto"/>
      </rPr>
      <t>&lt;Insert Service Provider Name&gt;</t>
    </r>
  </si>
  <si>
    <r>
      <t>… use built-in spell and grammar check on all agenda items to e</t>
    </r>
    <r>
      <rPr>
        <sz val="11"/>
        <color rgb="FF000000"/>
        <rFont val="Roboto"/>
      </rPr>
      <t>nsure that all documents are error-free and professionally presented before finalization. </t>
    </r>
  </si>
  <si>
    <t>…component(s) related to streaming are able to integrate with our cablehead to match current functionality.</t>
  </si>
  <si>
    <t>… includes online real-time agenda item display that changes as the meeting progresses.</t>
  </si>
  <si>
    <t>… includes a mobile application that enables BOC members participating from offsite locations  to vote on agenda items.  This needs to be able to be turned on and off by the County as this may not be supported by GA state law.</t>
  </si>
  <si>
    <t>… includes a mobile application that enables BOC members participating from offsite locations  to include their votes within the System(s) along with other County-designated participants.</t>
  </si>
  <si>
    <t>… includes a mobile application that enables Department Directors, Finance Managers, and other relevant personnel to approve/signoff agenda items pending in their queue.</t>
  </si>
  <si>
    <t>… supports an unlimited number of authorized concurrent users at a given time.</t>
  </si>
  <si>
    <t>… includes the ability to create conditional workflows that result in multiple users completing different fields or sections of the agenda item(s) in an agenda packet based on assignments made by the workflow.</t>
  </si>
  <si>
    <t>The solution enables authorized users  to…</t>
  </si>
  <si>
    <t>... override an agenda item workflow.</t>
  </si>
  <si>
    <t>... customize and brand dashboards with county specifications, including setting custom header information and output.</t>
  </si>
  <si>
    <t>… table items from one meeting to the next and be able to track the date when the public hearing was held or indicate Public Hearing was not held.  This information should also be reflected in the minutes and next agenda.</t>
  </si>
  <si>
    <t>… generate output in multiple languages, ensuring accessibility and inclusivity for diverse stakeholders.  Note:  This assumes the output media also permits and supports multiple languages.</t>
  </si>
  <si>
    <t>… create and enforce deadlines. Once a deadline has passed, only the agenda administrator(s) can edit, reorder or change agenda items and the agenda.</t>
  </si>
  <si>
    <t>…  update or edit the agenda after it was finalized and apply version control to enable authorized user(s) to revert back to a previous version if desired.</t>
  </si>
  <si>
    <t>… create one large package of all relevant case reports associated with the agenda being prepared. Case reports refer to components of agenda items for P&amp;D - similar to agenda items.</t>
  </si>
  <si>
    <t xml:space="preserve">… create action letters and resolutions, allowing users to draft, edit, and finalize formal documents with customizable template. </t>
  </si>
  <si>
    <t>… reorder pages within a packet, allowing users to move pages (e.g., move page 3 to page 7) during the document creation process.</t>
  </si>
  <si>
    <t>… generate an automated table of contents, based on the pages and sections within the packet.  The table of content should dynamically update as pages are added or rearranged. </t>
  </si>
  <si>
    <t>… have a person's name (not just there username) auto populate in the agenda item submission.</t>
  </si>
  <si>
    <t>… track and see the number of times a particular agenda item has been tabled and any past voting result for that item from related meetings.</t>
  </si>
  <si>
    <t>… track and manage committee membership, qualifications for each seat, term of office, etc. and to generate reports to aid committee membership management.</t>
  </si>
  <si>
    <t>… record and report both member seat information as well as status of chair, vice chair, etc. by date.</t>
  </si>
  <si>
    <t>… export content stored in the solution in the native form in which it is stored (i.e. PDF, Word, Excel, etc.).</t>
  </si>
  <si>
    <t>… access a knowledge-base of information that the users can modify.  An example might be policies or procedures around agenda item approvals.</t>
  </si>
  <si>
    <t>... bookmark and tag items in the knowledge base so they can be shared with other users.</t>
  </si>
  <si>
    <t>... link to the existing Web Portal that enables users to see and click on links for all the items below by meeting:
 -  all meeting document associated with all the Notice of Meeting,
 -  all published Agendas for all meetings, 
 -  all published Minutes for all meetings, 
 - all published Agenda Packages, 
 - all published Video Links.</t>
  </si>
  <si>
    <t>… link any number of files (i.e. documents, images, etc.)to one or more agendas such that the document and all contents (regardless of file type) can by access via hyperlinks in the agenda as a group and individually.</t>
  </si>
  <si>
    <t>… capture more specifics around voting results.  In particular, an authorized user should be able to setup additional voting results such that instead of "null" the options include "abstained" and "absent".</t>
  </si>
  <si>
    <t>... be automatically notified when and items they authored has been included in an agenda.  Notification should be able to include details on the meeting associated with the item.</t>
  </si>
  <si>
    <t>... print and export the reports (standard and custom) to PDF.</t>
  </si>
  <si>
    <t>... delete report results.</t>
  </si>
  <si>
    <t>... print and export the results of custom reports to a PDF.</t>
  </si>
  <si>
    <t>... share standard report results generated with other authorized users.</t>
  </si>
  <si>
    <t>... print standard reports on both local and network printers.</t>
  </si>
  <si>
    <t>... print and export standard reports to a delimited text files.</t>
  </si>
  <si>
    <t>… search the contents within all fields of Word and PDF documents regardless of the fields or placement of the document.  For example: if results of voting is buried in a notes fields in a template the user should be able to search all documents associated with a particular agenda (case) and find all references to notes and have results returned or user taken to each place the reference to "votes" is made.</t>
  </si>
  <si>
    <t>... search for attachments systemwide.  Users can search for a specific contract, MOU, etc. by keywords even if  the specific case number or date is not known.</t>
  </si>
  <si>
    <t>... save workflows and business rules as templates that can be reused by others if shared by the user who created them.</t>
  </si>
  <si>
    <t>… seamless integration with the existing web portal that is used to access and search video and presentation materials related to agenda items.</t>
  </si>
  <si>
    <t xml:space="preserve">… the ability to integrate with FileNet for document storage and content management.
</t>
  </si>
  <si>
    <t>… an interface with MS Office products such as Word, Excel, Power Point, and Visio.</t>
  </si>
  <si>
    <t xml:space="preserve">… the ability to integrate with Laserfiche for scanning documents and including them in agenda items.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</si>
</sst>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Calibri"/>
      <family val="2"/>
      <scheme val="minor"/>
    </font>
    <font>
      <sz val="11"/>
      <color theme="1"/>
      <name val="Calibri"/>
      <family val="2"/>
      <scheme val="minor"/>
    </font>
    <font>
      <b/>
      <sz val="10"/>
      <color theme="0"/>
      <name val="Arial"/>
      <family val="2"/>
    </font>
    <font>
      <b/>
      <sz val="10"/>
      <name val="Arial"/>
      <family val="2"/>
    </font>
    <font>
      <sz val="12"/>
      <name val="Arial"/>
      <family val="2"/>
    </font>
    <font>
      <sz val="11"/>
      <name val="Arial"/>
      <family val="2"/>
    </font>
    <font>
      <sz val="11"/>
      <name val="Times New Roman"/>
      <family val="1"/>
    </font>
    <font>
      <sz val="9"/>
      <name val="Arial"/>
      <family val="2"/>
    </font>
    <font>
      <b/>
      <sz val="14"/>
      <color theme="0"/>
      <name val="Roboto"/>
    </font>
    <font>
      <b/>
      <sz val="14"/>
      <color rgb="FFFFFF00"/>
      <name val="Roboto"/>
    </font>
    <font>
      <b/>
      <sz val="12"/>
      <name val="Roboto"/>
    </font>
    <font>
      <sz val="12"/>
      <name val="Roboto"/>
    </font>
    <font>
      <sz val="11"/>
      <name val="Roboto"/>
    </font>
    <font>
      <sz val="11"/>
      <color theme="1"/>
      <name val="Roboto"/>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rgb="FFFF0000"/>
      <name val="Roboto"/>
    </font>
    <font>
      <sz val="11"/>
      <name val="Times New Roman"/>
      <family val="1"/>
    </font>
    <font>
      <sz val="10"/>
      <color theme="0"/>
      <name val="Arial"/>
      <family val="2"/>
    </font>
    <font>
      <sz val="8"/>
      <name val="Calibri"/>
      <family val="2"/>
      <scheme val="minor"/>
    </font>
    <font>
      <sz val="11"/>
      <color rgb="FFFF0000"/>
      <name val="Roboto"/>
    </font>
    <font>
      <u/>
      <sz val="11"/>
      <color theme="1"/>
      <name val="Roboto"/>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4"/>
      <color theme="0"/>
      <name val="Arial"/>
      <family val="2"/>
    </font>
    <font>
      <b/>
      <sz val="12"/>
      <color theme="1"/>
      <name val="Arial"/>
      <family val="2"/>
    </font>
    <font>
      <b/>
      <sz val="10"/>
      <color theme="1"/>
      <name val="Arial"/>
      <family val="2"/>
    </font>
    <font>
      <sz val="10"/>
      <color theme="1"/>
      <name val="Arial"/>
      <family val="2"/>
    </font>
    <font>
      <sz val="9"/>
      <color theme="1"/>
      <name val="Arial"/>
      <family val="2"/>
    </font>
    <font>
      <b/>
      <sz val="14"/>
      <name val="Arial"/>
      <family val="2"/>
    </font>
    <font>
      <b/>
      <sz val="11"/>
      <color theme="0"/>
      <name val="Arial"/>
      <family val="2"/>
    </font>
    <font>
      <b/>
      <sz val="14"/>
      <color theme="0"/>
      <name val="Calibri"/>
      <family val="2"/>
      <scheme val="minor"/>
    </font>
    <font>
      <sz val="10"/>
      <color rgb="FFFF0000"/>
      <name val="Arial"/>
      <family val="2"/>
    </font>
    <font>
      <sz val="11"/>
      <color rgb="FFFF0000"/>
      <name val="Arial"/>
      <family val="2"/>
    </font>
    <font>
      <sz val="9"/>
      <color rgb="FFFF0000"/>
      <name val="Arial"/>
      <family val="2"/>
    </font>
    <font>
      <b/>
      <u/>
      <sz val="11"/>
      <color theme="1"/>
      <name val="Calibri"/>
      <family val="2"/>
      <scheme val="minor"/>
    </font>
    <font>
      <b/>
      <sz val="11"/>
      <color theme="1"/>
      <name val="Roboto"/>
    </font>
    <font>
      <b/>
      <sz val="11"/>
      <name val="Roboto"/>
    </font>
    <font>
      <b/>
      <sz val="11"/>
      <color rgb="FFFF0000"/>
      <name val="Roboto"/>
    </font>
    <font>
      <b/>
      <sz val="11"/>
      <color theme="0" tint="-4.9989318521683403E-2"/>
      <name val="Roboto"/>
    </font>
    <font>
      <b/>
      <i/>
      <sz val="11"/>
      <color theme="1"/>
      <name val="Roboto"/>
    </font>
    <font>
      <sz val="11"/>
      <color rgb="FF000000"/>
      <name val="Arial"/>
      <family val="2"/>
    </font>
    <font>
      <sz val="11"/>
      <color rgb="FF000000"/>
      <name val="Roboto"/>
    </font>
    <font>
      <b/>
      <sz val="11"/>
      <name val="Arial"/>
      <family val="2"/>
    </font>
  </fonts>
  <fills count="34">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34998626667073579"/>
        <bgColor indexed="64"/>
      </patternFill>
    </fill>
  </fills>
  <borders count="20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theme="0" tint="-0.499984740745262"/>
      </right>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thin">
        <color indexed="64"/>
      </right>
      <top/>
      <bottom/>
      <diagonal/>
    </border>
    <border>
      <left style="thin">
        <color indexed="64"/>
      </left>
      <right style="thin">
        <color theme="0" tint="-0.24994659260841701"/>
      </right>
      <top style="thin">
        <color indexed="64"/>
      </top>
      <bottom style="medium">
        <color indexed="64"/>
      </bottom>
      <diagonal/>
    </border>
    <border>
      <left style="thin">
        <color theme="0" tint="-0.24994659260841701"/>
      </left>
      <right style="thin">
        <color theme="0" tint="-0.24994659260841701"/>
      </right>
      <top style="thin">
        <color indexed="64"/>
      </top>
      <bottom style="medium">
        <color indexed="64"/>
      </bottom>
      <diagonal/>
    </border>
    <border>
      <left style="thin">
        <color theme="0" tint="-0.24994659260841701"/>
      </left>
      <right style="thin">
        <color indexed="64"/>
      </right>
      <top style="thin">
        <color indexed="64"/>
      </top>
      <bottom style="medium">
        <color indexed="64"/>
      </bottom>
      <diagonal/>
    </border>
    <border>
      <left style="thin">
        <color theme="0" tint="-0.24994659260841701"/>
      </left>
      <right style="medium">
        <color indexed="64"/>
      </right>
      <top style="thin">
        <color indexed="64"/>
      </top>
      <bottom style="thin">
        <color indexed="64"/>
      </bottom>
      <diagonal/>
    </border>
    <border>
      <left style="thin">
        <color theme="0" tint="-0.24994659260841701"/>
      </left>
      <right style="medium">
        <color indexed="64"/>
      </right>
      <top/>
      <bottom/>
      <diagonal/>
    </border>
    <border>
      <left style="thin">
        <color theme="0" tint="-0.24994659260841701"/>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indexed="64"/>
      </right>
      <top style="thin">
        <color indexed="64"/>
      </top>
      <bottom/>
      <diagonal/>
    </border>
    <border>
      <left/>
      <right style="thin">
        <color theme="0" tint="-0.24994659260841701"/>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2776">
    <xf numFmtId="0" fontId="0" fillId="0" borderId="0"/>
    <xf numFmtId="0" fontId="6" fillId="0" borderId="0"/>
    <xf numFmtId="0" fontId="1" fillId="0" borderId="0"/>
    <xf numFmtId="0" fontId="29" fillId="25" borderId="20" applyNumberFormat="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8" fillId="8" borderId="0" applyNumberFormat="0" applyBorder="0" applyAlignment="0" applyProtection="0"/>
    <xf numFmtId="0" fontId="19" fillId="25" borderId="5" applyNumberFormat="0" applyAlignment="0" applyProtection="0"/>
    <xf numFmtId="0" fontId="20" fillId="26" borderId="6"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5" fillId="0" borderId="0" applyNumberFormat="0" applyFill="0" applyBorder="0" applyAlignment="0" applyProtection="0"/>
    <xf numFmtId="0" fontId="15" fillId="0" borderId="0" applyNumberFormat="0" applyFill="0" applyBorder="0" applyAlignment="0" applyProtection="0">
      <alignment vertical="top"/>
      <protection locked="0"/>
    </xf>
    <xf numFmtId="0" fontId="26" fillId="12" borderId="5" applyNumberFormat="0" applyAlignment="0" applyProtection="0"/>
    <xf numFmtId="0" fontId="27" fillId="0" borderId="10" applyNumberFormat="0" applyFill="0" applyAlignment="0" applyProtection="0"/>
    <xf numFmtId="0" fontId="28" fillId="27" borderId="0" applyNumberFormat="0" applyBorder="0" applyAlignment="0" applyProtection="0"/>
    <xf numFmtId="0" fontId="14" fillId="0" borderId="0"/>
    <xf numFmtId="0" fontId="19" fillId="25" borderId="25" applyNumberFormat="0" applyAlignment="0" applyProtection="0"/>
    <xf numFmtId="0" fontId="14" fillId="28" borderId="11" applyNumberFormat="0" applyFont="0" applyAlignment="0" applyProtection="0"/>
    <xf numFmtId="0" fontId="29" fillId="25" borderId="12" applyNumberFormat="0" applyAlignment="0" applyProtection="0"/>
    <xf numFmtId="0" fontId="30" fillId="0" borderId="0" applyNumberFormat="0" applyFill="0" applyBorder="0" applyAlignment="0" applyProtection="0"/>
    <xf numFmtId="0" fontId="31" fillId="0" borderId="13" applyNumberFormat="0" applyFill="0" applyAlignment="0" applyProtection="0"/>
    <xf numFmtId="0" fontId="32" fillId="0" borderId="0" applyNumberFormat="0" applyFill="0" applyBorder="0" applyAlignment="0" applyProtection="0"/>
    <xf numFmtId="4" fontId="14" fillId="0" borderId="0"/>
    <xf numFmtId="0" fontId="16" fillId="0" borderId="0"/>
    <xf numFmtId="0" fontId="19" fillId="25" borderId="29" applyNumberFormat="0" applyAlignment="0" applyProtection="0"/>
    <xf numFmtId="0" fontId="14" fillId="28" borderId="11" applyNumberFormat="0" applyFont="0" applyAlignment="0" applyProtection="0"/>
    <xf numFmtId="0" fontId="1" fillId="0" borderId="0"/>
    <xf numFmtId="0" fontId="31" fillId="0" borderId="13" applyNumberFormat="0" applyFill="0" applyAlignment="0" applyProtection="0"/>
    <xf numFmtId="0" fontId="29" fillId="25" borderId="12" applyNumberFormat="0" applyAlignment="0" applyProtection="0"/>
    <xf numFmtId="0" fontId="14" fillId="28" borderId="11" applyNumberFormat="0" applyFont="0" applyAlignment="0" applyProtection="0"/>
    <xf numFmtId="0" fontId="26" fillId="12" borderId="5" applyNumberFormat="0" applyAlignment="0" applyProtection="0"/>
    <xf numFmtId="0" fontId="19" fillId="25" borderId="5" applyNumberFormat="0" applyAlignment="0" applyProtection="0"/>
    <xf numFmtId="0" fontId="19" fillId="25" borderId="5" applyNumberFormat="0" applyAlignment="0" applyProtection="0"/>
    <xf numFmtId="0" fontId="26" fillId="12" borderId="5" applyNumberFormat="0" applyAlignment="0" applyProtection="0"/>
    <xf numFmtId="0" fontId="14" fillId="28" borderId="11" applyNumberFormat="0" applyFont="0" applyAlignment="0" applyProtection="0"/>
    <xf numFmtId="0" fontId="29" fillId="25" borderId="12" applyNumberFormat="0" applyAlignment="0" applyProtection="0"/>
    <xf numFmtId="0" fontId="31" fillId="0" borderId="13" applyNumberFormat="0" applyFill="0" applyAlignment="0" applyProtection="0"/>
    <xf numFmtId="0" fontId="14" fillId="28" borderId="11" applyNumberFormat="0" applyFont="0" applyAlignment="0" applyProtection="0"/>
    <xf numFmtId="0" fontId="14" fillId="28" borderId="11" applyNumberFormat="0" applyFont="0" applyAlignment="0" applyProtection="0"/>
    <xf numFmtId="0" fontId="31" fillId="0" borderId="13" applyNumberFormat="0" applyFill="0" applyAlignment="0" applyProtection="0"/>
    <xf numFmtId="0" fontId="14" fillId="28" borderId="11" applyNumberFormat="0" applyFont="0" applyAlignment="0" applyProtection="0"/>
    <xf numFmtId="0" fontId="19" fillId="25" borderId="5" applyNumberFormat="0" applyAlignment="0" applyProtection="0"/>
    <xf numFmtId="0" fontId="1" fillId="0" borderId="0"/>
    <xf numFmtId="0" fontId="1" fillId="0" borderId="0"/>
    <xf numFmtId="0" fontId="14" fillId="28" borderId="11" applyNumberFormat="0" applyFont="0" applyAlignment="0" applyProtection="0"/>
    <xf numFmtId="0" fontId="26" fillId="12" borderId="5" applyNumberFormat="0" applyAlignment="0" applyProtection="0"/>
    <xf numFmtId="0" fontId="29" fillId="25" borderId="12" applyNumberFormat="0" applyAlignment="0" applyProtection="0"/>
    <xf numFmtId="0" fontId="26" fillId="12" borderId="5" applyNumberFormat="0" applyAlignment="0" applyProtection="0"/>
    <xf numFmtId="0" fontId="19" fillId="25" borderId="5" applyNumberFormat="0" applyAlignment="0" applyProtection="0"/>
    <xf numFmtId="0" fontId="19" fillId="25" borderId="5" applyNumberFormat="0" applyAlignment="0" applyProtection="0"/>
    <xf numFmtId="0" fontId="26" fillId="12" borderId="5" applyNumberFormat="0" applyAlignment="0" applyProtection="0"/>
    <xf numFmtId="0" fontId="19" fillId="25" borderId="5" applyNumberFormat="0" applyAlignment="0" applyProtection="0"/>
    <xf numFmtId="0" fontId="14" fillId="28" borderId="11" applyNumberFormat="0" applyFont="0" applyAlignment="0" applyProtection="0"/>
    <xf numFmtId="0" fontId="29" fillId="25" borderId="12" applyNumberFormat="0" applyAlignment="0" applyProtection="0"/>
    <xf numFmtId="0" fontId="31" fillId="0" borderId="13" applyNumberFormat="0" applyFill="0" applyAlignment="0" applyProtection="0"/>
    <xf numFmtId="0" fontId="26" fillId="12" borderId="5" applyNumberFormat="0" applyAlignment="0" applyProtection="0"/>
    <xf numFmtId="0" fontId="14" fillId="28" borderId="11" applyNumberFormat="0" applyFont="0" applyAlignment="0" applyProtection="0"/>
    <xf numFmtId="0" fontId="14" fillId="28" borderId="11" applyNumberFormat="0" applyFont="0" applyAlignment="0" applyProtection="0"/>
    <xf numFmtId="0" fontId="29" fillId="25" borderId="12" applyNumberFormat="0" applyAlignment="0" applyProtection="0"/>
    <xf numFmtId="0" fontId="31" fillId="0" borderId="13" applyNumberFormat="0" applyFill="0" applyAlignment="0" applyProtection="0"/>
    <xf numFmtId="0" fontId="1" fillId="0" borderId="0"/>
    <xf numFmtId="0" fontId="14" fillId="28" borderId="11" applyNumberFormat="0" applyFont="0" applyAlignment="0" applyProtection="0"/>
    <xf numFmtId="0" fontId="1" fillId="0" borderId="0"/>
    <xf numFmtId="0" fontId="29" fillId="25" borderId="12" applyNumberFormat="0" applyAlignment="0" applyProtection="0"/>
    <xf numFmtId="0" fontId="31" fillId="0" borderId="13" applyNumberFormat="0" applyFill="0" applyAlignment="0" applyProtection="0"/>
    <xf numFmtId="0" fontId="14" fillId="28" borderId="11" applyNumberFormat="0" applyFont="0" applyAlignment="0" applyProtection="0"/>
    <xf numFmtId="0" fontId="14" fillId="28" borderId="11" applyNumberFormat="0" applyFont="0" applyAlignment="0" applyProtection="0"/>
    <xf numFmtId="0" fontId="19" fillId="25" borderId="5" applyNumberFormat="0" applyAlignment="0" applyProtection="0"/>
    <xf numFmtId="0" fontId="19" fillId="25" borderId="5" applyNumberFormat="0" applyAlignment="0" applyProtection="0"/>
    <xf numFmtId="0" fontId="26" fillId="12" borderId="5" applyNumberFormat="0" applyAlignment="0" applyProtection="0"/>
    <xf numFmtId="0" fontId="19" fillId="25" borderId="5" applyNumberFormat="0" applyAlignment="0" applyProtection="0"/>
    <xf numFmtId="0" fontId="26" fillId="12" borderId="5" applyNumberFormat="0" applyAlignment="0" applyProtection="0"/>
    <xf numFmtId="0" fontId="31" fillId="0" borderId="13" applyNumberFormat="0" applyFill="0" applyAlignment="0" applyProtection="0"/>
    <xf numFmtId="0" fontId="14" fillId="28" borderId="11" applyNumberFormat="0" applyFont="0" applyAlignment="0" applyProtection="0"/>
    <xf numFmtId="0" fontId="14" fillId="28" borderId="11" applyNumberFormat="0" applyFont="0" applyAlignment="0" applyProtection="0"/>
    <xf numFmtId="0" fontId="29" fillId="25" borderId="12" applyNumberFormat="0" applyAlignment="0" applyProtection="0"/>
    <xf numFmtId="0" fontId="26" fillId="12" borderId="5" applyNumberFormat="0" applyAlignment="0" applyProtection="0"/>
    <xf numFmtId="0" fontId="31" fillId="0" borderId="13" applyNumberFormat="0" applyFill="0" applyAlignment="0" applyProtection="0"/>
    <xf numFmtId="0" fontId="14" fillId="28" borderId="11" applyNumberFormat="0" applyFont="0" applyAlignment="0" applyProtection="0"/>
    <xf numFmtId="0" fontId="14" fillId="28" borderId="11" applyNumberFormat="0" applyFont="0" applyAlignment="0" applyProtection="0"/>
    <xf numFmtId="0" fontId="29" fillId="25" borderId="12" applyNumberFormat="0" applyAlignment="0" applyProtection="0"/>
    <xf numFmtId="0" fontId="31" fillId="0" borderId="13" applyNumberFormat="0" applyFill="0" applyAlignment="0" applyProtection="0"/>
    <xf numFmtId="0" fontId="14" fillId="28" borderId="11" applyNumberFormat="0" applyFont="0" applyAlignment="0" applyProtection="0"/>
    <xf numFmtId="0" fontId="29" fillId="25" borderId="12" applyNumberFormat="0" applyAlignment="0" applyProtection="0"/>
    <xf numFmtId="0" fontId="1" fillId="0" borderId="0"/>
    <xf numFmtId="0" fontId="14" fillId="28" borderId="11" applyNumberFormat="0" applyFont="0" applyAlignment="0" applyProtection="0"/>
    <xf numFmtId="0" fontId="1" fillId="0" borderId="0"/>
    <xf numFmtId="0" fontId="19" fillId="25" borderId="5" applyNumberFormat="0" applyAlignment="0" applyProtection="0"/>
    <xf numFmtId="0" fontId="14" fillId="28" borderId="11" applyNumberFormat="0" applyFont="0" applyAlignment="0" applyProtection="0"/>
    <xf numFmtId="0" fontId="29" fillId="25" borderId="12" applyNumberFormat="0" applyAlignment="0" applyProtection="0"/>
    <xf numFmtId="0" fontId="31" fillId="0" borderId="13" applyNumberFormat="0" applyFill="0" applyAlignment="0" applyProtection="0"/>
    <xf numFmtId="0" fontId="26" fillId="12" borderId="5" applyNumberFormat="0" applyAlignment="0" applyProtection="0"/>
    <xf numFmtId="0" fontId="14" fillId="28" borderId="11" applyNumberFormat="0" applyFont="0" applyAlignment="0" applyProtection="0"/>
    <xf numFmtId="0" fontId="14" fillId="28" borderId="11" applyNumberFormat="0" applyFont="0" applyAlignment="0" applyProtection="0"/>
    <xf numFmtId="0" fontId="29" fillId="25" borderId="12" applyNumberFormat="0" applyAlignment="0" applyProtection="0"/>
    <xf numFmtId="0" fontId="31" fillId="0" borderId="13" applyNumberFormat="0" applyFill="0" applyAlignment="0" applyProtection="0"/>
    <xf numFmtId="0" fontId="1" fillId="0" borderId="0"/>
    <xf numFmtId="0" fontId="14" fillId="28" borderId="11" applyNumberFormat="0" applyFont="0" applyAlignment="0" applyProtection="0"/>
    <xf numFmtId="0" fontId="1" fillId="0" borderId="0"/>
    <xf numFmtId="0" fontId="31" fillId="0" borderId="13" applyNumberFormat="0" applyFill="0" applyAlignment="0" applyProtection="0"/>
    <xf numFmtId="0" fontId="19" fillId="25" borderId="5" applyNumberFormat="0" applyAlignment="0" applyProtection="0"/>
    <xf numFmtId="0" fontId="19" fillId="25" borderId="5" applyNumberFormat="0" applyAlignment="0" applyProtection="0"/>
    <xf numFmtId="0" fontId="14" fillId="28" borderId="11" applyNumberFormat="0" applyFont="0" applyAlignment="0" applyProtection="0"/>
    <xf numFmtId="0" fontId="26" fillId="12" borderId="5" applyNumberFormat="0" applyAlignment="0" applyProtection="0"/>
    <xf numFmtId="0" fontId="29" fillId="25" borderId="12" applyNumberFormat="0" applyAlignment="0" applyProtection="0"/>
    <xf numFmtId="0" fontId="14" fillId="28" borderId="11" applyNumberFormat="0" applyFont="0" applyAlignment="0" applyProtection="0"/>
    <xf numFmtId="0" fontId="29" fillId="25" borderId="12" applyNumberFormat="0" applyAlignment="0" applyProtection="0"/>
    <xf numFmtId="0" fontId="31" fillId="0" borderId="13" applyNumberFormat="0" applyFill="0" applyAlignment="0" applyProtection="0"/>
    <xf numFmtId="0" fontId="26" fillId="12" borderId="5" applyNumberFormat="0" applyAlignment="0" applyProtection="0"/>
    <xf numFmtId="0" fontId="1" fillId="0" borderId="0"/>
    <xf numFmtId="0" fontId="14" fillId="28" borderId="11" applyNumberFormat="0" applyFont="0" applyAlignment="0" applyProtection="0"/>
    <xf numFmtId="0" fontId="1" fillId="0" borderId="0"/>
    <xf numFmtId="0" fontId="14" fillId="28" borderId="11" applyNumberFormat="0" applyFont="0" applyAlignment="0" applyProtection="0"/>
    <xf numFmtId="0" fontId="14" fillId="0" borderId="0"/>
    <xf numFmtId="0" fontId="26" fillId="12" borderId="29" applyNumberFormat="0" applyAlignment="0" applyProtection="0"/>
    <xf numFmtId="0" fontId="14" fillId="28" borderId="22" applyNumberFormat="0" applyFont="0" applyAlignment="0" applyProtection="0"/>
    <xf numFmtId="0" fontId="14" fillId="28" borderId="19" applyNumberFormat="0" applyFont="0" applyAlignment="0" applyProtection="0"/>
    <xf numFmtId="0" fontId="19" fillId="25" borderId="18" applyNumberFormat="0" applyAlignment="0" applyProtection="0"/>
    <xf numFmtId="0" fontId="26" fillId="12" borderId="18" applyNumberFormat="0" applyAlignment="0" applyProtection="0"/>
    <xf numFmtId="0" fontId="14" fillId="28" borderId="26" applyNumberFormat="0" applyFont="0" applyAlignment="0" applyProtection="0"/>
    <xf numFmtId="0" fontId="19" fillId="25" borderId="25" applyNumberFormat="0" applyAlignment="0" applyProtection="0"/>
    <xf numFmtId="0" fontId="26" fillId="12" borderId="18" applyNumberFormat="0" applyAlignment="0" applyProtection="0"/>
    <xf numFmtId="0" fontId="29" fillId="25" borderId="20" applyNumberFormat="0" applyAlignment="0" applyProtection="0"/>
    <xf numFmtId="0" fontId="19" fillId="25" borderId="18" applyNumberFormat="0" applyAlignment="0" applyProtection="0"/>
    <xf numFmtId="0" fontId="14" fillId="28" borderId="19" applyNumberFormat="0" applyFont="0" applyAlignment="0" applyProtection="0"/>
    <xf numFmtId="0" fontId="26" fillId="12" borderId="29" applyNumberFormat="0" applyAlignment="0" applyProtection="0"/>
    <xf numFmtId="0" fontId="26" fillId="12" borderId="18" applyNumberFormat="0" applyAlignment="0" applyProtection="0"/>
    <xf numFmtId="0" fontId="14" fillId="28" borderId="19" applyNumberFormat="0" applyFont="0" applyAlignment="0" applyProtection="0"/>
    <xf numFmtId="0" fontId="26" fillId="12" borderId="29" applyNumberFormat="0" applyAlignment="0" applyProtection="0"/>
    <xf numFmtId="0" fontId="14" fillId="28" borderId="19" applyNumberFormat="0" applyFont="0" applyAlignment="0" applyProtection="0"/>
    <xf numFmtId="0" fontId="31" fillId="0" borderId="21" applyNumberFormat="0" applyFill="0" applyAlignment="0" applyProtection="0"/>
    <xf numFmtId="0" fontId="19" fillId="25" borderId="18" applyNumberFormat="0" applyAlignment="0" applyProtection="0"/>
    <xf numFmtId="0" fontId="19" fillId="25" borderId="25" applyNumberFormat="0" applyAlignment="0" applyProtection="0"/>
    <xf numFmtId="0" fontId="14" fillId="28" borderId="26" applyNumberFormat="0" applyFont="0" applyAlignment="0" applyProtection="0"/>
    <xf numFmtId="0" fontId="31" fillId="0" borderId="24" applyNumberFormat="0" applyFill="0" applyAlignment="0" applyProtection="0"/>
    <xf numFmtId="0" fontId="19" fillId="25" borderId="14" applyNumberFormat="0" applyAlignment="0" applyProtection="0"/>
    <xf numFmtId="0" fontId="14" fillId="28" borderId="26" applyNumberFormat="0" applyFont="0" applyAlignment="0" applyProtection="0"/>
    <xf numFmtId="0" fontId="31" fillId="0" borderId="21" applyNumberFormat="0" applyFill="0" applyAlignment="0" applyProtection="0"/>
    <xf numFmtId="0" fontId="31" fillId="0" borderId="28" applyNumberFormat="0" applyFill="0" applyAlignment="0" applyProtection="0"/>
    <xf numFmtId="0" fontId="29" fillId="25" borderId="20" applyNumberFormat="0" applyAlignment="0" applyProtection="0"/>
    <xf numFmtId="0" fontId="26" fillId="12" borderId="18" applyNumberFormat="0" applyAlignment="0" applyProtection="0"/>
    <xf numFmtId="0" fontId="26" fillId="12" borderId="25" applyNumberFormat="0" applyAlignment="0" applyProtection="0"/>
    <xf numFmtId="0" fontId="14" fillId="28" borderId="19" applyNumberFormat="0" applyFont="0" applyAlignment="0" applyProtection="0"/>
    <xf numFmtId="0" fontId="14" fillId="28" borderId="19" applyNumberFormat="0" applyFont="0" applyAlignment="0" applyProtection="0"/>
    <xf numFmtId="0" fontId="26" fillId="12" borderId="14" applyNumberFormat="0" applyAlignment="0" applyProtection="0"/>
    <xf numFmtId="0" fontId="14" fillId="28" borderId="19" applyNumberFormat="0" applyFont="0" applyAlignment="0" applyProtection="0"/>
    <xf numFmtId="0" fontId="31" fillId="0" borderId="21" applyNumberFormat="0" applyFill="0" applyAlignment="0" applyProtection="0"/>
    <xf numFmtId="0" fontId="26" fillId="12" borderId="18" applyNumberFormat="0" applyAlignment="0" applyProtection="0"/>
    <xf numFmtId="0" fontId="31" fillId="0" borderId="21" applyNumberFormat="0" applyFill="0" applyAlignment="0" applyProtection="0"/>
    <xf numFmtId="0" fontId="14" fillId="28" borderId="15" applyNumberFormat="0" applyFont="0" applyAlignment="0" applyProtection="0"/>
    <xf numFmtId="0" fontId="29" fillId="25" borderId="16" applyNumberFormat="0" applyAlignment="0" applyProtection="0"/>
    <xf numFmtId="0" fontId="31" fillId="0" borderId="17" applyNumberFormat="0" applyFill="0" applyAlignment="0" applyProtection="0"/>
    <xf numFmtId="0" fontId="26" fillId="12" borderId="18" applyNumberFormat="0" applyAlignment="0" applyProtection="0"/>
    <xf numFmtId="0" fontId="19" fillId="25" borderId="29" applyNumberFormat="0" applyAlignment="0" applyProtection="0"/>
    <xf numFmtId="0" fontId="14" fillId="28" borderId="19" applyNumberFormat="0" applyFont="0" applyAlignment="0" applyProtection="0"/>
    <xf numFmtId="0" fontId="14" fillId="28" borderId="15" applyNumberFormat="0" applyFont="0" applyAlignment="0" applyProtection="0"/>
    <xf numFmtId="0" fontId="19" fillId="25" borderId="18" applyNumberFormat="0" applyAlignment="0" applyProtection="0"/>
    <xf numFmtId="0" fontId="31" fillId="0" borderId="17" applyNumberFormat="0" applyFill="0" applyAlignment="0" applyProtection="0"/>
    <xf numFmtId="0" fontId="29" fillId="25" borderId="16" applyNumberFormat="0" applyAlignment="0" applyProtection="0"/>
    <xf numFmtId="0" fontId="14" fillId="28" borderId="15" applyNumberFormat="0" applyFont="0" applyAlignment="0" applyProtection="0"/>
    <xf numFmtId="0" fontId="26" fillId="12" borderId="14" applyNumberFormat="0" applyAlignment="0" applyProtection="0"/>
    <xf numFmtId="0" fontId="19" fillId="25" borderId="14" applyNumberFormat="0" applyAlignment="0" applyProtection="0"/>
    <xf numFmtId="0" fontId="19" fillId="25" borderId="14" applyNumberFormat="0" applyAlignment="0" applyProtection="0"/>
    <xf numFmtId="0" fontId="26" fillId="12" borderId="14" applyNumberFormat="0" applyAlignment="0" applyProtection="0"/>
    <xf numFmtId="0" fontId="14" fillId="28" borderId="15" applyNumberFormat="0" applyFont="0" applyAlignment="0" applyProtection="0"/>
    <xf numFmtId="0" fontId="29" fillId="25" borderId="16" applyNumberFormat="0" applyAlignment="0" applyProtection="0"/>
    <xf numFmtId="0" fontId="31" fillId="0" borderId="17" applyNumberFormat="0" applyFill="0" applyAlignment="0" applyProtection="0"/>
    <xf numFmtId="0" fontId="14" fillId="28" borderId="15" applyNumberFormat="0" applyFont="0" applyAlignment="0" applyProtection="0"/>
    <xf numFmtId="0" fontId="14" fillId="28" borderId="15" applyNumberFormat="0" applyFont="0" applyAlignment="0" applyProtection="0"/>
    <xf numFmtId="0" fontId="31" fillId="0" borderId="17" applyNumberFormat="0" applyFill="0" applyAlignment="0" applyProtection="0"/>
    <xf numFmtId="0" fontId="14" fillId="28" borderId="15" applyNumberFormat="0" applyFont="0" applyAlignment="0" applyProtection="0"/>
    <xf numFmtId="0" fontId="19" fillId="25" borderId="14" applyNumberFormat="0" applyAlignment="0" applyProtection="0"/>
    <xf numFmtId="0" fontId="31" fillId="0" borderId="21" applyNumberFormat="0" applyFill="0" applyAlignment="0" applyProtection="0"/>
    <xf numFmtId="0" fontId="19" fillId="25" borderId="29" applyNumberFormat="0" applyAlignment="0" applyProtection="0"/>
    <xf numFmtId="0" fontId="14" fillId="28" borderId="15" applyNumberFormat="0" applyFont="0" applyAlignment="0" applyProtection="0"/>
    <xf numFmtId="0" fontId="26" fillId="12" borderId="14" applyNumberFormat="0" applyAlignment="0" applyProtection="0"/>
    <xf numFmtId="0" fontId="29" fillId="25" borderId="16" applyNumberFormat="0" applyAlignment="0" applyProtection="0"/>
    <xf numFmtId="0" fontId="26" fillId="12" borderId="14" applyNumberFormat="0" applyAlignment="0" applyProtection="0"/>
    <xf numFmtId="0" fontId="19" fillId="25" borderId="14" applyNumberFormat="0" applyAlignment="0" applyProtection="0"/>
    <xf numFmtId="0" fontId="19" fillId="25" borderId="14" applyNumberFormat="0" applyAlignment="0" applyProtection="0"/>
    <xf numFmtId="0" fontId="26" fillId="12" borderId="14" applyNumberFormat="0" applyAlignment="0" applyProtection="0"/>
    <xf numFmtId="0" fontId="19" fillId="25" borderId="14" applyNumberFormat="0" applyAlignment="0" applyProtection="0"/>
    <xf numFmtId="0" fontId="14" fillId="28" borderId="15" applyNumberFormat="0" applyFont="0" applyAlignment="0" applyProtection="0"/>
    <xf numFmtId="0" fontId="29" fillId="25" borderId="16" applyNumberFormat="0" applyAlignment="0" applyProtection="0"/>
    <xf numFmtId="0" fontId="31" fillId="0" borderId="17" applyNumberFormat="0" applyFill="0" applyAlignment="0" applyProtection="0"/>
    <xf numFmtId="0" fontId="26" fillId="12" borderId="14" applyNumberFormat="0" applyAlignment="0" applyProtection="0"/>
    <xf numFmtId="0" fontId="14" fillId="28" borderId="15" applyNumberFormat="0" applyFont="0" applyAlignment="0" applyProtection="0"/>
    <xf numFmtId="0" fontId="14" fillId="28" borderId="15" applyNumberFormat="0" applyFont="0" applyAlignment="0" applyProtection="0"/>
    <xf numFmtId="0" fontId="29" fillId="25" borderId="16" applyNumberFormat="0" applyAlignment="0" applyProtection="0"/>
    <xf numFmtId="0" fontId="31" fillId="0" borderId="17" applyNumberFormat="0" applyFill="0" applyAlignment="0" applyProtection="0"/>
    <xf numFmtId="0" fontId="29" fillId="25" borderId="23" applyNumberFormat="0" applyAlignment="0" applyProtection="0"/>
    <xf numFmtId="0" fontId="14" fillId="28" borderId="15" applyNumberFormat="0" applyFont="0" applyAlignment="0" applyProtection="0"/>
    <xf numFmtId="0" fontId="14" fillId="28" borderId="22" applyNumberFormat="0" applyFont="0" applyAlignment="0" applyProtection="0"/>
    <xf numFmtId="0" fontId="29" fillId="25" borderId="16" applyNumberFormat="0" applyAlignment="0" applyProtection="0"/>
    <xf numFmtId="0" fontId="31" fillId="0" borderId="17" applyNumberFormat="0" applyFill="0" applyAlignment="0" applyProtection="0"/>
    <xf numFmtId="0" fontId="14" fillId="28" borderId="15" applyNumberFormat="0" applyFont="0" applyAlignment="0" applyProtection="0"/>
    <xf numFmtId="0" fontId="14" fillId="28" borderId="15" applyNumberFormat="0" applyFont="0" applyAlignment="0" applyProtection="0"/>
    <xf numFmtId="0" fontId="19" fillId="25" borderId="14" applyNumberFormat="0" applyAlignment="0" applyProtection="0"/>
    <xf numFmtId="0" fontId="19" fillId="25" borderId="14" applyNumberFormat="0" applyAlignment="0" applyProtection="0"/>
    <xf numFmtId="0" fontId="26" fillId="12" borderId="14" applyNumberFormat="0" applyAlignment="0" applyProtection="0"/>
    <xf numFmtId="0" fontId="19" fillId="25" borderId="14" applyNumberFormat="0" applyAlignment="0" applyProtection="0"/>
    <xf numFmtId="0" fontId="26" fillId="12" borderId="14" applyNumberFormat="0" applyAlignment="0" applyProtection="0"/>
    <xf numFmtId="0" fontId="31" fillId="0" borderId="17" applyNumberFormat="0" applyFill="0" applyAlignment="0" applyProtection="0"/>
    <xf numFmtId="0" fontId="14" fillId="28" borderId="15" applyNumberFormat="0" applyFont="0" applyAlignment="0" applyProtection="0"/>
    <xf numFmtId="0" fontId="14" fillId="28" borderId="15" applyNumberFormat="0" applyFont="0" applyAlignment="0" applyProtection="0"/>
    <xf numFmtId="0" fontId="29" fillId="25" borderId="16" applyNumberFormat="0" applyAlignment="0" applyProtection="0"/>
    <xf numFmtId="0" fontId="26" fillId="12" borderId="14" applyNumberFormat="0" applyAlignment="0" applyProtection="0"/>
    <xf numFmtId="0" fontId="31" fillId="0" borderId="17" applyNumberFormat="0" applyFill="0" applyAlignment="0" applyProtection="0"/>
    <xf numFmtId="0" fontId="14" fillId="28" borderId="15" applyNumberFormat="0" applyFont="0" applyAlignment="0" applyProtection="0"/>
    <xf numFmtId="0" fontId="14" fillId="28" borderId="15" applyNumberFormat="0" applyFont="0" applyAlignment="0" applyProtection="0"/>
    <xf numFmtId="0" fontId="29" fillId="25" borderId="16" applyNumberFormat="0" applyAlignment="0" applyProtection="0"/>
    <xf numFmtId="0" fontId="31" fillId="0" borderId="17" applyNumberFormat="0" applyFill="0" applyAlignment="0" applyProtection="0"/>
    <xf numFmtId="0" fontId="14" fillId="28" borderId="15" applyNumberFormat="0" applyFont="0" applyAlignment="0" applyProtection="0"/>
    <xf numFmtId="0" fontId="29" fillId="25" borderId="16" applyNumberFormat="0" applyAlignment="0" applyProtection="0"/>
    <xf numFmtId="0" fontId="14" fillId="28" borderId="22" applyNumberFormat="0" applyFont="0" applyAlignment="0" applyProtection="0"/>
    <xf numFmtId="0" fontId="14" fillId="28" borderId="15" applyNumberFormat="0" applyFont="0" applyAlignment="0" applyProtection="0"/>
    <xf numFmtId="0" fontId="14" fillId="28" borderId="22" applyNumberFormat="0" applyFont="0" applyAlignment="0" applyProtection="0"/>
    <xf numFmtId="0" fontId="19" fillId="25" borderId="14" applyNumberFormat="0" applyAlignment="0" applyProtection="0"/>
    <xf numFmtId="0" fontId="14" fillId="28" borderId="15" applyNumberFormat="0" applyFont="0" applyAlignment="0" applyProtection="0"/>
    <xf numFmtId="0" fontId="29" fillId="25" borderId="16" applyNumberFormat="0" applyAlignment="0" applyProtection="0"/>
    <xf numFmtId="0" fontId="31" fillId="0" borderId="17" applyNumberFormat="0" applyFill="0" applyAlignment="0" applyProtection="0"/>
    <xf numFmtId="0" fontId="26" fillId="12" borderId="14" applyNumberFormat="0" applyAlignment="0" applyProtection="0"/>
    <xf numFmtId="0" fontId="14" fillId="28" borderId="15" applyNumberFormat="0" applyFont="0" applyAlignment="0" applyProtection="0"/>
    <xf numFmtId="0" fontId="14" fillId="28" borderId="15" applyNumberFormat="0" applyFont="0" applyAlignment="0" applyProtection="0"/>
    <xf numFmtId="0" fontId="29" fillId="25" borderId="16" applyNumberFormat="0" applyAlignment="0" applyProtection="0"/>
    <xf numFmtId="0" fontId="31" fillId="0" borderId="17" applyNumberFormat="0" applyFill="0" applyAlignment="0" applyProtection="0"/>
    <xf numFmtId="0" fontId="26" fillId="12" borderId="25" applyNumberFormat="0" applyAlignment="0" applyProtection="0"/>
    <xf numFmtId="0" fontId="14" fillId="28" borderId="15" applyNumberFormat="0" applyFont="0" applyAlignment="0" applyProtection="0"/>
    <xf numFmtId="0" fontId="14" fillId="28" borderId="22" applyNumberFormat="0" applyFont="0" applyAlignment="0" applyProtection="0"/>
    <xf numFmtId="0" fontId="31" fillId="0" borderId="17" applyNumberFormat="0" applyFill="0" applyAlignment="0" applyProtection="0"/>
    <xf numFmtId="0" fontId="19" fillId="25" borderId="14" applyNumberFormat="0" applyAlignment="0" applyProtection="0"/>
    <xf numFmtId="0" fontId="19" fillId="25" borderId="14" applyNumberFormat="0" applyAlignment="0" applyProtection="0"/>
    <xf numFmtId="0" fontId="14" fillId="28" borderId="15" applyNumberFormat="0" applyFont="0" applyAlignment="0" applyProtection="0"/>
    <xf numFmtId="0" fontId="26" fillId="12" borderId="14" applyNumberFormat="0" applyAlignment="0" applyProtection="0"/>
    <xf numFmtId="0" fontId="29" fillId="25" borderId="16" applyNumberFormat="0" applyAlignment="0" applyProtection="0"/>
    <xf numFmtId="0" fontId="14" fillId="28" borderId="15" applyNumberFormat="0" applyFont="0" applyAlignment="0" applyProtection="0"/>
    <xf numFmtId="0" fontId="29" fillId="25" borderId="16" applyNumberFormat="0" applyAlignment="0" applyProtection="0"/>
    <xf numFmtId="0" fontId="31" fillId="0" borderId="17" applyNumberFormat="0" applyFill="0" applyAlignment="0" applyProtection="0"/>
    <xf numFmtId="0" fontId="26" fillId="12" borderId="14" applyNumberFormat="0" applyAlignment="0" applyProtection="0"/>
    <xf numFmtId="0" fontId="29" fillId="25" borderId="27" applyNumberFormat="0" applyAlignment="0" applyProtection="0"/>
    <xf numFmtId="0" fontId="14" fillId="28" borderId="15" applyNumberFormat="0" applyFont="0" applyAlignment="0" applyProtection="0"/>
    <xf numFmtId="0" fontId="14" fillId="28" borderId="22" applyNumberFormat="0" applyFont="0" applyAlignment="0" applyProtection="0"/>
    <xf numFmtId="0" fontId="14" fillId="28" borderId="15" applyNumberFormat="0" applyFont="0" applyAlignment="0" applyProtection="0"/>
    <xf numFmtId="0" fontId="14" fillId="28" borderId="19" applyNumberFormat="0" applyFont="0" applyAlignment="0" applyProtection="0"/>
    <xf numFmtId="0" fontId="14" fillId="28" borderId="22" applyNumberFormat="0" applyFont="0" applyAlignment="0" applyProtection="0"/>
    <xf numFmtId="0" fontId="19" fillId="25" borderId="18" applyNumberFormat="0" applyAlignment="0" applyProtection="0"/>
    <xf numFmtId="0" fontId="26" fillId="12" borderId="18" applyNumberFormat="0" applyAlignment="0" applyProtection="0"/>
    <xf numFmtId="0" fontId="14" fillId="28" borderId="19" applyNumberFormat="0" applyFont="0" applyAlignment="0" applyProtection="0"/>
    <xf numFmtId="0" fontId="31" fillId="0" borderId="21" applyNumberFormat="0" applyFill="0" applyAlignment="0" applyProtection="0"/>
    <xf numFmtId="0" fontId="19" fillId="25" borderId="29" applyNumberFormat="0" applyAlignment="0" applyProtection="0"/>
    <xf numFmtId="0" fontId="14" fillId="28" borderId="19" applyNumberFormat="0" applyFont="0" applyAlignment="0" applyProtection="0"/>
    <xf numFmtId="0" fontId="26" fillId="12" borderId="29" applyNumberFormat="0" applyAlignment="0" applyProtection="0"/>
    <xf numFmtId="0" fontId="29" fillId="25" borderId="27" applyNumberFormat="0" applyAlignment="0" applyProtection="0"/>
    <xf numFmtId="0" fontId="14" fillId="28" borderId="26" applyNumberFormat="0" applyFont="0" applyAlignment="0" applyProtection="0"/>
    <xf numFmtId="0" fontId="19" fillId="25" borderId="18" applyNumberFormat="0" applyAlignment="0" applyProtection="0"/>
    <xf numFmtId="0" fontId="14" fillId="28" borderId="22" applyNumberFormat="0" applyFont="0" applyAlignment="0" applyProtection="0"/>
    <xf numFmtId="0" fontId="14" fillId="28" borderId="22" applyNumberFormat="0" applyFont="0" applyAlignment="0" applyProtection="0"/>
    <xf numFmtId="0" fontId="31" fillId="0" borderId="24" applyNumberFormat="0" applyFill="0" applyAlignment="0" applyProtection="0"/>
    <xf numFmtId="0" fontId="31" fillId="0" borderId="21" applyNumberFormat="0" applyFill="0" applyAlignment="0" applyProtection="0"/>
    <xf numFmtId="0" fontId="26" fillId="12" borderId="18" applyNumberFormat="0" applyAlignment="0" applyProtection="0"/>
    <xf numFmtId="0" fontId="29" fillId="25" borderId="20" applyNumberFormat="0" applyAlignment="0" applyProtection="0"/>
    <xf numFmtId="0" fontId="29" fillId="25" borderId="20" applyNumberFormat="0" applyAlignment="0" applyProtection="0"/>
    <xf numFmtId="0" fontId="29" fillId="25" borderId="20" applyNumberFormat="0" applyAlignment="0" applyProtection="0"/>
    <xf numFmtId="0" fontId="14" fillId="28" borderId="19" applyNumberFormat="0" applyFont="0" applyAlignment="0" applyProtection="0"/>
    <xf numFmtId="0" fontId="14" fillId="28" borderId="19" applyNumberFormat="0" applyFont="0" applyAlignment="0" applyProtection="0"/>
    <xf numFmtId="0" fontId="14" fillId="28" borderId="19" applyNumberFormat="0" applyFont="0" applyAlignment="0" applyProtection="0"/>
    <xf numFmtId="0" fontId="19" fillId="25" borderId="18" applyNumberFormat="0" applyAlignment="0" applyProtection="0"/>
    <xf numFmtId="0" fontId="26" fillId="12" borderId="18" applyNumberFormat="0" applyAlignment="0" applyProtection="0"/>
    <xf numFmtId="0" fontId="19" fillId="25" borderId="29" applyNumberFormat="0" applyAlignment="0" applyProtection="0"/>
    <xf numFmtId="0" fontId="14" fillId="28" borderId="26" applyNumberFormat="0" applyFont="0" applyAlignment="0" applyProtection="0"/>
    <xf numFmtId="0" fontId="31" fillId="0" borderId="21" applyNumberFormat="0" applyFill="0" applyAlignment="0" applyProtection="0"/>
    <xf numFmtId="0" fontId="31" fillId="0" borderId="21" applyNumberFormat="0" applyFill="0" applyAlignment="0" applyProtection="0"/>
    <xf numFmtId="0" fontId="14" fillId="28" borderId="19" applyNumberFormat="0" applyFont="0" applyAlignment="0" applyProtection="0"/>
    <xf numFmtId="0" fontId="14" fillId="28" borderId="19" applyNumberFormat="0" applyFont="0" applyAlignment="0" applyProtection="0"/>
    <xf numFmtId="0" fontId="29" fillId="25" borderId="23" applyNumberFormat="0" applyAlignment="0" applyProtection="0"/>
    <xf numFmtId="0" fontId="29" fillId="25" borderId="27" applyNumberFormat="0" applyAlignment="0" applyProtection="0"/>
    <xf numFmtId="0" fontId="26" fillId="12" borderId="18" applyNumberFormat="0" applyAlignment="0" applyProtection="0"/>
    <xf numFmtId="0" fontId="14" fillId="28" borderId="19" applyNumberFormat="0" applyFont="0" applyAlignment="0" applyProtection="0"/>
    <xf numFmtId="0" fontId="29" fillId="25" borderId="20" applyNumberFormat="0" applyAlignment="0" applyProtection="0"/>
    <xf numFmtId="0" fontId="14" fillId="28" borderId="22" applyNumberFormat="0" applyFont="0" applyAlignment="0" applyProtection="0"/>
    <xf numFmtId="0" fontId="29" fillId="25" borderId="27" applyNumberFormat="0" applyAlignment="0" applyProtection="0"/>
    <xf numFmtId="0" fontId="31" fillId="0" borderId="21" applyNumberFormat="0" applyFill="0" applyAlignment="0" applyProtection="0"/>
    <xf numFmtId="0" fontId="14" fillId="28" borderId="22" applyNumberFormat="0" applyFont="0" applyAlignment="0" applyProtection="0"/>
    <xf numFmtId="0" fontId="14" fillId="28" borderId="19" applyNumberFormat="0" applyFont="0" applyAlignment="0" applyProtection="0"/>
    <xf numFmtId="0" fontId="29" fillId="25" borderId="20" applyNumberFormat="0" applyAlignment="0" applyProtection="0"/>
    <xf numFmtId="0" fontId="26" fillId="12" borderId="18" applyNumberFormat="0" applyAlignment="0" applyProtection="0"/>
    <xf numFmtId="0" fontId="29" fillId="25" borderId="23" applyNumberFormat="0" applyAlignment="0" applyProtection="0"/>
    <xf numFmtId="0" fontId="19" fillId="25" borderId="18" applyNumberFormat="0" applyAlignment="0" applyProtection="0"/>
    <xf numFmtId="0" fontId="31" fillId="0" borderId="38" applyNumberFormat="0" applyFill="0" applyAlignment="0" applyProtection="0"/>
    <xf numFmtId="0" fontId="29" fillId="25" borderId="23" applyNumberFormat="0" applyAlignment="0" applyProtection="0"/>
    <xf numFmtId="0" fontId="14" fillId="28" borderId="26" applyNumberFormat="0" applyFont="0" applyAlignment="0" applyProtection="0"/>
    <xf numFmtId="0" fontId="29" fillId="25" borderId="20" applyNumberFormat="0" applyAlignment="0" applyProtection="0"/>
    <xf numFmtId="0" fontId="29" fillId="25" borderId="27" applyNumberFormat="0" applyAlignment="0" applyProtection="0"/>
    <xf numFmtId="0" fontId="14" fillId="28" borderId="19" applyNumberFormat="0" applyFont="0" applyAlignment="0" applyProtection="0"/>
    <xf numFmtId="0" fontId="14" fillId="28" borderId="19" applyNumberFormat="0" applyFont="0" applyAlignment="0" applyProtection="0"/>
    <xf numFmtId="0" fontId="14" fillId="28" borderId="19" applyNumberFormat="0" applyFont="0" applyAlignment="0" applyProtection="0"/>
    <xf numFmtId="0" fontId="29" fillId="25" borderId="27" applyNumberFormat="0" applyAlignment="0" applyProtection="0"/>
    <xf numFmtId="0" fontId="14" fillId="28" borderId="19" applyNumberFormat="0" applyFont="0" applyAlignment="0" applyProtection="0"/>
    <xf numFmtId="0" fontId="26" fillId="12" borderId="18" applyNumberFormat="0" applyAlignment="0" applyProtection="0"/>
    <xf numFmtId="0" fontId="14" fillId="28" borderId="19" applyNumberFormat="0" applyFont="0" applyAlignment="0" applyProtection="0"/>
    <xf numFmtId="0" fontId="31" fillId="0" borderId="28" applyNumberFormat="0" applyFill="0" applyAlignment="0" applyProtection="0"/>
    <xf numFmtId="0" fontId="29" fillId="25" borderId="23" applyNumberFormat="0" applyAlignment="0" applyProtection="0"/>
    <xf numFmtId="0" fontId="14" fillId="28" borderId="19" applyNumberFormat="0" applyFont="0" applyAlignment="0" applyProtection="0"/>
    <xf numFmtId="0" fontId="31" fillId="0" borderId="21" applyNumberFormat="0" applyFill="0" applyAlignment="0" applyProtection="0"/>
    <xf numFmtId="0" fontId="31" fillId="0" borderId="21" applyNumberFormat="0" applyFill="0" applyAlignment="0" applyProtection="0"/>
    <xf numFmtId="0" fontId="26" fillId="12" borderId="29" applyNumberFormat="0" applyAlignment="0" applyProtection="0"/>
    <xf numFmtId="0" fontId="26" fillId="12" borderId="18" applyNumberFormat="0" applyAlignment="0" applyProtection="0"/>
    <xf numFmtId="0" fontId="26" fillId="12" borderId="25" applyNumberFormat="0" applyAlignment="0" applyProtection="0"/>
    <xf numFmtId="0" fontId="19" fillId="25" borderId="18" applyNumberFormat="0" applyAlignment="0" applyProtection="0"/>
    <xf numFmtId="0" fontId="14" fillId="28" borderId="32" applyNumberFormat="0" applyFont="0" applyAlignment="0" applyProtection="0"/>
    <xf numFmtId="0" fontId="31" fillId="0" borderId="24" applyNumberFormat="0" applyFill="0" applyAlignment="0" applyProtection="0"/>
    <xf numFmtId="0" fontId="19" fillId="25" borderId="18" applyNumberFormat="0" applyAlignment="0" applyProtection="0"/>
    <xf numFmtId="0" fontId="14" fillId="28" borderId="26" applyNumberFormat="0" applyFont="0" applyAlignment="0" applyProtection="0"/>
    <xf numFmtId="0" fontId="14" fillId="28" borderId="19" applyNumberFormat="0" applyFont="0" applyAlignment="0" applyProtection="0"/>
    <xf numFmtId="0" fontId="29" fillId="25" borderId="20" applyNumberFormat="0" applyAlignment="0" applyProtection="0"/>
    <xf numFmtId="0" fontId="29" fillId="25" borderId="20" applyNumberFormat="0" applyAlignment="0" applyProtection="0"/>
    <xf numFmtId="0" fontId="14" fillId="28" borderId="19" applyNumberFormat="0" applyFont="0" applyAlignment="0" applyProtection="0"/>
    <xf numFmtId="0" fontId="14" fillId="28" borderId="19" applyNumberFormat="0" applyFont="0" applyAlignment="0" applyProtection="0"/>
    <xf numFmtId="0" fontId="31" fillId="0" borderId="28" applyNumberFormat="0" applyFill="0" applyAlignment="0" applyProtection="0"/>
    <xf numFmtId="0" fontId="19" fillId="25" borderId="18" applyNumberFormat="0" applyAlignment="0" applyProtection="0"/>
    <xf numFmtId="0" fontId="31" fillId="0" borderId="21" applyNumberFormat="0" applyFill="0" applyAlignment="0" applyProtection="0"/>
    <xf numFmtId="0" fontId="19" fillId="25" borderId="18" applyNumberFormat="0" applyAlignment="0" applyProtection="0"/>
    <xf numFmtId="0" fontId="29" fillId="25" borderId="20" applyNumberFormat="0" applyAlignment="0" applyProtection="0"/>
    <xf numFmtId="0" fontId="29" fillId="25" borderId="23" applyNumberFormat="0" applyAlignment="0" applyProtection="0"/>
    <xf numFmtId="0" fontId="29" fillId="25" borderId="23" applyNumberFormat="0" applyAlignment="0" applyProtection="0"/>
    <xf numFmtId="0" fontId="29" fillId="25" borderId="20" applyNumberFormat="0" applyAlignment="0" applyProtection="0"/>
    <xf numFmtId="0" fontId="19" fillId="25" borderId="29" applyNumberFormat="0" applyAlignment="0" applyProtection="0"/>
    <xf numFmtId="0" fontId="29" fillId="25" borderId="23" applyNumberFormat="0" applyAlignment="0" applyProtection="0"/>
    <xf numFmtId="0" fontId="14" fillId="28" borderId="19" applyNumberFormat="0" applyFont="0" applyAlignment="0" applyProtection="0"/>
    <xf numFmtId="0" fontId="31" fillId="0" borderId="21" applyNumberFormat="0" applyFill="0" applyAlignment="0" applyProtection="0"/>
    <xf numFmtId="0" fontId="14" fillId="28" borderId="26" applyNumberFormat="0" applyFont="0" applyAlignment="0" applyProtection="0"/>
    <xf numFmtId="0" fontId="19" fillId="25" borderId="18" applyNumberFormat="0" applyAlignment="0" applyProtection="0"/>
    <xf numFmtId="0" fontId="14" fillId="28" borderId="22" applyNumberFormat="0" applyFont="0" applyAlignment="0" applyProtection="0"/>
    <xf numFmtId="0" fontId="29" fillId="25" borderId="20" applyNumberFormat="0" applyAlignment="0" applyProtection="0"/>
    <xf numFmtId="0" fontId="19" fillId="25" borderId="25" applyNumberFormat="0" applyAlignment="0" applyProtection="0"/>
    <xf numFmtId="0" fontId="14" fillId="28" borderId="22" applyNumberFormat="0" applyFont="0" applyAlignment="0" applyProtection="0"/>
    <xf numFmtId="0" fontId="26" fillId="12" borderId="25" applyNumberFormat="0" applyAlignment="0" applyProtection="0"/>
    <xf numFmtId="0" fontId="26" fillId="12" borderId="29" applyNumberFormat="0" applyAlignment="0" applyProtection="0"/>
    <xf numFmtId="0" fontId="14" fillId="28" borderId="22" applyNumberFormat="0" applyFont="0" applyAlignment="0" applyProtection="0"/>
    <xf numFmtId="0" fontId="29" fillId="25" borderId="23" applyNumberFormat="0" applyAlignment="0" applyProtection="0"/>
    <xf numFmtId="0" fontId="19" fillId="25" borderId="29" applyNumberFormat="0" applyAlignment="0" applyProtection="0"/>
    <xf numFmtId="0" fontId="31" fillId="0" borderId="24" applyNumberFormat="0" applyFill="0" applyAlignment="0" applyProtection="0"/>
    <xf numFmtId="0" fontId="31" fillId="0" borderId="24" applyNumberFormat="0" applyFill="0" applyAlignment="0" applyProtection="0"/>
    <xf numFmtId="0" fontId="19" fillId="25" borderId="29" applyNumberFormat="0" applyAlignment="0" applyProtection="0"/>
    <xf numFmtId="0" fontId="26" fillId="12" borderId="25" applyNumberFormat="0" applyAlignment="0" applyProtection="0"/>
    <xf numFmtId="0" fontId="14" fillId="28" borderId="22" applyNumberFormat="0" applyFont="0" applyAlignment="0" applyProtection="0"/>
    <xf numFmtId="0" fontId="14" fillId="28" borderId="22" applyNumberFormat="0" applyFont="0" applyAlignment="0" applyProtection="0"/>
    <xf numFmtId="0" fontId="26" fillId="12" borderId="29" applyNumberFormat="0" applyAlignment="0" applyProtection="0"/>
    <xf numFmtId="0" fontId="19" fillId="25" borderId="29" applyNumberFormat="0" applyAlignment="0" applyProtection="0"/>
    <xf numFmtId="0" fontId="29" fillId="25" borderId="23" applyNumberFormat="0" applyAlignment="0" applyProtection="0"/>
    <xf numFmtId="0" fontId="19" fillId="25" borderId="25" applyNumberFormat="0" applyAlignment="0" applyProtection="0"/>
    <xf numFmtId="0" fontId="14" fillId="28" borderId="22" applyNumberFormat="0" applyFont="0" applyAlignment="0" applyProtection="0"/>
    <xf numFmtId="0" fontId="19" fillId="25" borderId="25" applyNumberFormat="0" applyAlignment="0" applyProtection="0"/>
    <xf numFmtId="0" fontId="29" fillId="25" borderId="27" applyNumberFormat="0" applyAlignment="0" applyProtection="0"/>
    <xf numFmtId="0" fontId="26" fillId="12" borderId="25" applyNumberFormat="0" applyAlignment="0" applyProtection="0"/>
    <xf numFmtId="0" fontId="31" fillId="0" borderId="38" applyNumberFormat="0" applyFill="0" applyAlignment="0" applyProtection="0"/>
    <xf numFmtId="0" fontId="31" fillId="0" borderId="24" applyNumberFormat="0" applyFill="0" applyAlignment="0" applyProtection="0"/>
    <xf numFmtId="0" fontId="14" fillId="28" borderId="26" applyNumberFormat="0" applyFont="0" applyAlignment="0" applyProtection="0"/>
    <xf numFmtId="0" fontId="31" fillId="0" borderId="24" applyNumberFormat="0" applyFill="0" applyAlignment="0" applyProtection="0"/>
    <xf numFmtId="0" fontId="14" fillId="28" borderId="22" applyNumberFormat="0" applyFont="0" applyAlignment="0" applyProtection="0"/>
    <xf numFmtId="0" fontId="19" fillId="25" borderId="25" applyNumberFormat="0" applyAlignment="0" applyProtection="0"/>
    <xf numFmtId="0" fontId="14" fillId="28" borderId="26" applyNumberFormat="0" applyFont="0" applyAlignment="0" applyProtection="0"/>
    <xf numFmtId="0" fontId="31" fillId="0" borderId="28" applyNumberFormat="0" applyFill="0" applyAlignment="0" applyProtection="0"/>
    <xf numFmtId="0" fontId="26" fillId="12" borderId="25" applyNumberFormat="0" applyAlignment="0" applyProtection="0"/>
    <xf numFmtId="0" fontId="29" fillId="25" borderId="23" applyNumberFormat="0" applyAlignment="0" applyProtection="0"/>
    <xf numFmtId="0" fontId="14" fillId="28" borderId="26" applyNumberFormat="0" applyFont="0" applyAlignment="0" applyProtection="0"/>
    <xf numFmtId="0" fontId="14" fillId="28" borderId="32" applyNumberFormat="0" applyFont="0" applyAlignment="0" applyProtection="0"/>
    <xf numFmtId="0" fontId="19" fillId="25" borderId="25" applyNumberFormat="0" applyAlignment="0" applyProtection="0"/>
    <xf numFmtId="0" fontId="31" fillId="0" borderId="24" applyNumberFormat="0" applyFill="0" applyAlignment="0" applyProtection="0"/>
    <xf numFmtId="0" fontId="14" fillId="28" borderId="22" applyNumberFormat="0" applyFont="0" applyAlignment="0" applyProtection="0"/>
    <xf numFmtId="0" fontId="19" fillId="25" borderId="25" applyNumberFormat="0" applyAlignment="0" applyProtection="0"/>
    <xf numFmtId="0" fontId="19" fillId="25" borderId="25" applyNumberFormat="0" applyAlignment="0" applyProtection="0"/>
    <xf numFmtId="0" fontId="14" fillId="28" borderId="22" applyNumberFormat="0" applyFont="0" applyAlignment="0" applyProtection="0"/>
    <xf numFmtId="0" fontId="29" fillId="25" borderId="23" applyNumberFormat="0" applyAlignment="0" applyProtection="0"/>
    <xf numFmtId="0" fontId="14" fillId="28" borderId="22" applyNumberFormat="0" applyFont="0" applyAlignment="0" applyProtection="0"/>
    <xf numFmtId="0" fontId="14" fillId="28" borderId="22" applyNumberFormat="0" applyFont="0" applyAlignment="0" applyProtection="0"/>
    <xf numFmtId="0" fontId="31" fillId="0" borderId="28" applyNumberFormat="0" applyFill="0" applyAlignment="0" applyProtection="0"/>
    <xf numFmtId="0" fontId="31" fillId="0" borderId="28" applyNumberFormat="0" applyFill="0" applyAlignment="0" applyProtection="0"/>
    <xf numFmtId="0" fontId="26" fillId="12" borderId="25" applyNumberFormat="0" applyAlignment="0" applyProtection="0"/>
    <xf numFmtId="0" fontId="26" fillId="12" borderId="25" applyNumberFormat="0" applyAlignment="0" applyProtection="0"/>
    <xf numFmtId="0" fontId="29" fillId="25" borderId="23" applyNumberFormat="0" applyAlignment="0" applyProtection="0"/>
    <xf numFmtId="0" fontId="26" fillId="12" borderId="29" applyNumberFormat="0" applyAlignment="0" applyProtection="0"/>
    <xf numFmtId="0" fontId="19" fillId="25" borderId="29" applyNumberFormat="0" applyAlignment="0" applyProtection="0"/>
    <xf numFmtId="0" fontId="31" fillId="0" borderId="24" applyNumberFormat="0" applyFill="0" applyAlignment="0" applyProtection="0"/>
    <xf numFmtId="0" fontId="14" fillId="28" borderId="22" applyNumberFormat="0" applyFont="0" applyAlignment="0" applyProtection="0"/>
    <xf numFmtId="0" fontId="14" fillId="28" borderId="22" applyNumberFormat="0" applyFont="0" applyAlignment="0" applyProtection="0"/>
    <xf numFmtId="0" fontId="14" fillId="28" borderId="36" applyNumberFormat="0" applyFont="0" applyAlignment="0" applyProtection="0"/>
    <xf numFmtId="0" fontId="26" fillId="12" borderId="25" applyNumberFormat="0" applyAlignment="0" applyProtection="0"/>
    <xf numFmtId="0" fontId="26" fillId="12" borderId="29" applyNumberFormat="0" applyAlignment="0" applyProtection="0"/>
    <xf numFmtId="0" fontId="31" fillId="0" borderId="24" applyNumberFormat="0" applyFill="0" applyAlignment="0" applyProtection="0"/>
    <xf numFmtId="0" fontId="14" fillId="28" borderId="26" applyNumberFormat="0" applyFont="0" applyAlignment="0" applyProtection="0"/>
    <xf numFmtId="0" fontId="14" fillId="28" borderId="22" applyNumberFormat="0" applyFont="0" applyAlignment="0" applyProtection="0"/>
    <xf numFmtId="0" fontId="26" fillId="12" borderId="25" applyNumberFormat="0" applyAlignment="0" applyProtection="0"/>
    <xf numFmtId="0" fontId="14" fillId="28" borderId="22" applyNumberFormat="0" applyFont="0" applyAlignment="0" applyProtection="0"/>
    <xf numFmtId="0" fontId="31" fillId="0" borderId="24" applyNumberFormat="0" applyFill="0" applyAlignment="0" applyProtection="0"/>
    <xf numFmtId="0" fontId="31" fillId="0" borderId="38" applyNumberFormat="0" applyFill="0" applyAlignment="0" applyProtection="0"/>
    <xf numFmtId="0" fontId="31" fillId="0" borderId="24" applyNumberFormat="0" applyFill="0" applyAlignment="0" applyProtection="0"/>
    <xf numFmtId="0" fontId="19" fillId="25" borderId="25" applyNumberFormat="0" applyAlignment="0" applyProtection="0"/>
    <xf numFmtId="0" fontId="31" fillId="0" borderId="28" applyNumberFormat="0" applyFill="0" applyAlignment="0" applyProtection="0"/>
    <xf numFmtId="0" fontId="19" fillId="25" borderId="25" applyNumberFormat="0" applyAlignment="0" applyProtection="0"/>
    <xf numFmtId="0" fontId="29" fillId="25" borderId="23" applyNumberFormat="0" applyAlignment="0" applyProtection="0"/>
    <xf numFmtId="0" fontId="14" fillId="28" borderId="22" applyNumberFormat="0" applyFont="0" applyAlignment="0" applyProtection="0"/>
    <xf numFmtId="0" fontId="31" fillId="0" borderId="24" applyNumberFormat="0" applyFill="0" applyAlignment="0" applyProtection="0"/>
    <xf numFmtId="0" fontId="31" fillId="0" borderId="24" applyNumberFormat="0" applyFill="0" applyAlignment="0" applyProtection="0"/>
    <xf numFmtId="0" fontId="14" fillId="28" borderId="26" applyNumberFormat="0" applyFont="0" applyAlignment="0" applyProtection="0"/>
    <xf numFmtId="0" fontId="26" fillId="12" borderId="25" applyNumberFormat="0" applyAlignment="0" applyProtection="0"/>
    <xf numFmtId="0" fontId="14" fillId="28" borderId="22" applyNumberFormat="0" applyFont="0" applyAlignment="0" applyProtection="0"/>
    <xf numFmtId="0" fontId="14" fillId="28" borderId="26" applyNumberFormat="0" applyFont="0" applyAlignment="0" applyProtection="0"/>
    <xf numFmtId="0" fontId="29" fillId="25" borderId="37" applyNumberFormat="0" applyAlignment="0" applyProtection="0"/>
    <xf numFmtId="0" fontId="19" fillId="25" borderId="31" applyNumberFormat="0" applyAlignment="0" applyProtection="0"/>
    <xf numFmtId="0" fontId="14" fillId="28" borderId="32" applyNumberFormat="0" applyFont="0" applyAlignment="0" applyProtection="0"/>
    <xf numFmtId="0" fontId="14" fillId="28" borderId="26" applyNumberFormat="0" applyFont="0" applyAlignment="0" applyProtection="0"/>
    <xf numFmtId="0" fontId="14" fillId="28" borderId="36" applyNumberFormat="0" applyFont="0" applyAlignment="0" applyProtection="0"/>
    <xf numFmtId="0" fontId="29" fillId="25" borderId="27" applyNumberFormat="0" applyAlignment="0" applyProtection="0"/>
    <xf numFmtId="0" fontId="31" fillId="0" borderId="28" applyNumberFormat="0" applyFill="0" applyAlignment="0" applyProtection="0"/>
    <xf numFmtId="0" fontId="31" fillId="0" borderId="28" applyNumberFormat="0" applyFill="0" applyAlignment="0" applyProtection="0"/>
    <xf numFmtId="0" fontId="14" fillId="28" borderId="26" applyNumberFormat="0" applyFont="0" applyAlignment="0" applyProtection="0"/>
    <xf numFmtId="0" fontId="14" fillId="28" borderId="32" applyNumberFormat="0" applyFont="0" applyAlignment="0" applyProtection="0"/>
    <xf numFmtId="0" fontId="14" fillId="28" borderId="26" applyNumberFormat="0" applyFont="0" applyAlignment="0" applyProtection="0"/>
    <xf numFmtId="0" fontId="19" fillId="25" borderId="31" applyNumberFormat="0" applyAlignment="0" applyProtection="0"/>
    <xf numFmtId="0" fontId="31" fillId="0" borderId="28" applyNumberFormat="0" applyFill="0" applyAlignment="0" applyProtection="0"/>
    <xf numFmtId="0" fontId="31" fillId="0" borderId="28" applyNumberFormat="0" applyFill="0" applyAlignment="0" applyProtection="0"/>
    <xf numFmtId="0" fontId="14" fillId="28" borderId="26" applyNumberFormat="0" applyFont="0" applyAlignment="0" applyProtection="0"/>
    <xf numFmtId="0" fontId="26" fillId="12" borderId="29" applyNumberFormat="0" applyAlignment="0" applyProtection="0"/>
    <xf numFmtId="0" fontId="14" fillId="28" borderId="26" applyNumberFormat="0" applyFont="0" applyAlignment="0" applyProtection="0"/>
    <xf numFmtId="0" fontId="14" fillId="28" borderId="32" applyNumberFormat="0" applyFont="0" applyAlignment="0" applyProtection="0"/>
    <xf numFmtId="0" fontId="29" fillId="25" borderId="37" applyNumberFormat="0" applyAlignment="0" applyProtection="0"/>
    <xf numFmtId="0" fontId="14" fillId="28" borderId="44" applyNumberFormat="0" applyFont="0" applyAlignment="0" applyProtection="0"/>
    <xf numFmtId="0" fontId="14" fillId="28" borderId="26" applyNumberFormat="0" applyFont="0" applyAlignment="0" applyProtection="0"/>
    <xf numFmtId="0" fontId="26" fillId="12" borderId="31" applyNumberFormat="0" applyAlignment="0" applyProtection="0"/>
    <xf numFmtId="0" fontId="19" fillId="25" borderId="35" applyNumberFormat="0" applyAlignment="0" applyProtection="0"/>
    <xf numFmtId="0" fontId="14" fillId="28" borderId="55" applyNumberFormat="0" applyFont="0" applyAlignment="0" applyProtection="0"/>
    <xf numFmtId="0" fontId="14" fillId="28" borderId="26" applyNumberFormat="0" applyFont="0" applyAlignment="0" applyProtection="0"/>
    <xf numFmtId="0" fontId="29" fillId="25" borderId="37" applyNumberFormat="0" applyAlignment="0" applyProtection="0"/>
    <xf numFmtId="0" fontId="31" fillId="0" borderId="49" applyNumberFormat="0" applyFill="0" applyAlignment="0" applyProtection="0"/>
    <xf numFmtId="0" fontId="29" fillId="25" borderId="48" applyNumberFormat="0" applyAlignment="0" applyProtection="0"/>
    <xf numFmtId="0" fontId="26" fillId="12" borderId="51" applyNumberFormat="0" applyAlignment="0" applyProtection="0"/>
    <xf numFmtId="0" fontId="14" fillId="28" borderId="36" applyNumberFormat="0" applyFont="0" applyAlignment="0" applyProtection="0"/>
    <xf numFmtId="0" fontId="19" fillId="25" borderId="31" applyNumberFormat="0" applyAlignment="0" applyProtection="0"/>
    <xf numFmtId="0" fontId="19" fillId="25" borderId="31" applyNumberFormat="0" applyAlignment="0" applyProtection="0"/>
    <xf numFmtId="0" fontId="29" fillId="25" borderId="27" applyNumberFormat="0" applyAlignment="0" applyProtection="0"/>
    <xf numFmtId="0" fontId="29" fillId="25" borderId="27" applyNumberFormat="0" applyAlignment="0" applyProtection="0"/>
    <xf numFmtId="0" fontId="26" fillId="12" borderId="29" applyNumberFormat="0" applyAlignment="0" applyProtection="0"/>
    <xf numFmtId="0" fontId="14" fillId="28" borderId="26" applyNumberFormat="0" applyFont="0" applyAlignment="0" applyProtection="0"/>
    <xf numFmtId="0" fontId="19" fillId="25" borderId="31" applyNumberFormat="0" applyAlignment="0" applyProtection="0"/>
    <xf numFmtId="0" fontId="29" fillId="25" borderId="37" applyNumberFormat="0" applyAlignment="0" applyProtection="0"/>
    <xf numFmtId="0" fontId="19" fillId="25" borderId="29" applyNumberFormat="0" applyAlignment="0" applyProtection="0"/>
    <xf numFmtId="0" fontId="29" fillId="25" borderId="27" applyNumberFormat="0" applyAlignment="0" applyProtection="0"/>
    <xf numFmtId="0" fontId="14" fillId="28" borderId="79" applyNumberFormat="0" applyFont="0" applyAlignment="0" applyProtection="0"/>
    <xf numFmtId="0" fontId="29" fillId="25" borderId="64" applyNumberFormat="0" applyAlignment="0" applyProtection="0"/>
    <xf numFmtId="0" fontId="26" fillId="12" borderId="31" applyNumberFormat="0" applyAlignment="0" applyProtection="0"/>
    <xf numFmtId="0" fontId="19" fillId="25" borderId="59" applyNumberFormat="0" applyAlignment="0" applyProtection="0"/>
    <xf numFmtId="0" fontId="14" fillId="28" borderId="32" applyNumberFormat="0" applyFont="0" applyAlignment="0" applyProtection="0"/>
    <xf numFmtId="0" fontId="26" fillId="12" borderId="29" applyNumberFormat="0" applyAlignment="0" applyProtection="0"/>
    <xf numFmtId="0" fontId="14" fillId="28" borderId="32" applyNumberFormat="0" applyFont="0" applyAlignment="0" applyProtection="0"/>
    <xf numFmtId="0" fontId="14" fillId="28" borderId="26" applyNumberFormat="0" applyFont="0" applyAlignment="0" applyProtection="0"/>
    <xf numFmtId="0" fontId="26" fillId="12" borderId="31" applyNumberFormat="0" applyAlignment="0" applyProtection="0"/>
    <xf numFmtId="0" fontId="14" fillId="28" borderId="36" applyNumberFormat="0" applyFont="0" applyAlignment="0" applyProtection="0"/>
    <xf numFmtId="0" fontId="14" fillId="28" borderId="26" applyNumberFormat="0" applyFont="0" applyAlignment="0" applyProtection="0"/>
    <xf numFmtId="0" fontId="29" fillId="25" borderId="27" applyNumberFormat="0" applyAlignment="0" applyProtection="0"/>
    <xf numFmtId="0" fontId="31" fillId="0" borderId="34" applyNumberFormat="0" applyFill="0" applyAlignment="0" applyProtection="0"/>
    <xf numFmtId="0" fontId="19" fillId="25" borderId="35" applyNumberFormat="0" applyAlignment="0" applyProtection="0"/>
    <xf numFmtId="0" fontId="14" fillId="28" borderId="39" applyNumberFormat="0" applyFont="0" applyAlignment="0" applyProtection="0"/>
    <xf numFmtId="0" fontId="14" fillId="28" borderId="26" applyNumberFormat="0" applyFont="0" applyAlignment="0" applyProtection="0"/>
    <xf numFmtId="0" fontId="26" fillId="12" borderId="35" applyNumberFormat="0" applyAlignment="0" applyProtection="0"/>
    <xf numFmtId="0" fontId="31" fillId="0" borderId="28" applyNumberFormat="0" applyFill="0" applyAlignment="0" applyProtection="0"/>
    <xf numFmtId="0" fontId="26" fillId="12" borderId="51" applyNumberFormat="0" applyAlignment="0" applyProtection="0"/>
    <xf numFmtId="0" fontId="19" fillId="25" borderId="29" applyNumberFormat="0" applyAlignment="0" applyProtection="0"/>
    <xf numFmtId="0" fontId="14" fillId="28" borderId="36" applyNumberFormat="0" applyFont="0" applyAlignment="0" applyProtection="0"/>
    <xf numFmtId="0" fontId="29" fillId="25" borderId="27" applyNumberFormat="0" applyAlignment="0" applyProtection="0"/>
    <xf numFmtId="0" fontId="19" fillId="25" borderId="51" applyNumberFormat="0" applyAlignment="0" applyProtection="0"/>
    <xf numFmtId="0" fontId="14" fillId="28" borderId="26" applyNumberFormat="0" applyFont="0" applyAlignment="0" applyProtection="0"/>
    <xf numFmtId="0" fontId="19" fillId="25" borderId="35" applyNumberFormat="0" applyAlignment="0" applyProtection="0"/>
    <xf numFmtId="0" fontId="31" fillId="0" borderId="28" applyNumberFormat="0" applyFill="0" applyAlignment="0" applyProtection="0"/>
    <xf numFmtId="0" fontId="31" fillId="0" borderId="38" applyNumberFormat="0" applyFill="0" applyAlignment="0" applyProtection="0"/>
    <xf numFmtId="0" fontId="29" fillId="25" borderId="69" applyNumberFormat="0" applyAlignment="0" applyProtection="0"/>
    <xf numFmtId="0" fontId="26" fillId="12" borderId="35" applyNumberFormat="0" applyAlignment="0" applyProtection="0"/>
    <xf numFmtId="0" fontId="29" fillId="25" borderId="27" applyNumberFormat="0" applyAlignment="0" applyProtection="0"/>
    <xf numFmtId="0" fontId="14" fillId="28" borderId="32" applyNumberFormat="0" applyFont="0" applyAlignment="0" applyProtection="0"/>
    <xf numFmtId="0" fontId="14" fillId="28" borderId="26" applyNumberFormat="0" applyFont="0" applyAlignment="0" applyProtection="0"/>
    <xf numFmtId="0" fontId="31" fillId="0" borderId="28" applyNumberFormat="0" applyFill="0" applyAlignment="0" applyProtection="0"/>
    <xf numFmtId="0" fontId="14" fillId="28" borderId="26" applyNumberFormat="0" applyFont="0" applyAlignment="0" applyProtection="0"/>
    <xf numFmtId="0" fontId="19" fillId="25" borderId="31" applyNumberFormat="0" applyAlignment="0" applyProtection="0"/>
    <xf numFmtId="0" fontId="19" fillId="25" borderId="43" applyNumberFormat="0" applyAlignment="0" applyProtection="0"/>
    <xf numFmtId="0" fontId="26" fillId="12" borderId="31" applyNumberFormat="0" applyAlignment="0" applyProtection="0"/>
    <xf numFmtId="0" fontId="14" fillId="28" borderId="44" applyNumberFormat="0" applyFont="0" applyAlignment="0" applyProtection="0"/>
    <xf numFmtId="0" fontId="19" fillId="25" borderId="31" applyNumberFormat="0" applyAlignment="0" applyProtection="0"/>
    <xf numFmtId="0" fontId="26" fillId="12" borderId="31" applyNumberFormat="0" applyAlignment="0" applyProtection="0"/>
    <xf numFmtId="0" fontId="29" fillId="25" borderId="33" applyNumberFormat="0" applyAlignment="0" applyProtection="0"/>
    <xf numFmtId="0" fontId="19" fillId="25" borderId="35" applyNumberFormat="0" applyAlignment="0" applyProtection="0"/>
    <xf numFmtId="0" fontId="26" fillId="12" borderId="31" applyNumberFormat="0" applyAlignment="0" applyProtection="0"/>
    <xf numFmtId="0" fontId="14" fillId="28" borderId="36" applyNumberFormat="0" applyFont="0" applyAlignment="0" applyProtection="0"/>
    <xf numFmtId="0" fontId="14" fillId="28" borderId="32" applyNumberFormat="0" applyFont="0" applyAlignment="0" applyProtection="0"/>
    <xf numFmtId="0" fontId="14" fillId="28" borderId="36" applyNumberFormat="0" applyFont="0" applyAlignment="0" applyProtection="0"/>
    <xf numFmtId="0" fontId="26" fillId="12" borderId="35" applyNumberFormat="0" applyAlignment="0" applyProtection="0"/>
    <xf numFmtId="0" fontId="19" fillId="25" borderId="35" applyNumberFormat="0" applyAlignment="0" applyProtection="0"/>
    <xf numFmtId="0" fontId="19" fillId="25" borderId="31" applyNumberFormat="0" applyAlignment="0" applyProtection="0"/>
    <xf numFmtId="0" fontId="29" fillId="25" borderId="40" applyNumberFormat="0" applyAlignment="0" applyProtection="0"/>
    <xf numFmtId="0" fontId="14" fillId="28" borderId="32" applyNumberFormat="0" applyFont="0" applyAlignment="0" applyProtection="0"/>
    <xf numFmtId="0" fontId="19" fillId="25" borderId="31" applyNumberFormat="0" applyAlignment="0" applyProtection="0"/>
    <xf numFmtId="0" fontId="14" fillId="28" borderId="32" applyNumberFormat="0" applyFont="0" applyAlignment="0" applyProtection="0"/>
    <xf numFmtId="0" fontId="14" fillId="28" borderId="32" applyNumberFormat="0" applyFont="0" applyAlignment="0" applyProtection="0"/>
    <xf numFmtId="0" fontId="14" fillId="28" borderId="32" applyNumberFormat="0" applyFont="0" applyAlignment="0" applyProtection="0"/>
    <xf numFmtId="0" fontId="26" fillId="12" borderId="31" applyNumberFormat="0" applyAlignment="0" applyProtection="0"/>
    <xf numFmtId="0" fontId="26" fillId="12" borderId="67" applyNumberFormat="0" applyAlignment="0" applyProtection="0"/>
    <xf numFmtId="0" fontId="26" fillId="12" borderId="31" applyNumberFormat="0" applyAlignment="0" applyProtection="0"/>
    <xf numFmtId="0" fontId="14" fillId="28" borderId="32" applyNumberFormat="0" applyFont="0" applyAlignment="0" applyProtection="0"/>
    <xf numFmtId="0" fontId="26" fillId="12" borderId="43" applyNumberFormat="0" applyAlignment="0" applyProtection="0"/>
    <xf numFmtId="0" fontId="14" fillId="28" borderId="39" applyNumberFormat="0" applyFont="0" applyAlignment="0" applyProtection="0"/>
    <xf numFmtId="0" fontId="29" fillId="25" borderId="37" applyNumberFormat="0" applyAlignment="0" applyProtection="0"/>
    <xf numFmtId="0" fontId="26" fillId="12" borderId="35" applyNumberFormat="0" applyAlignment="0" applyProtection="0"/>
    <xf numFmtId="0" fontId="26" fillId="12" borderId="31" applyNumberFormat="0" applyAlignment="0" applyProtection="0"/>
    <xf numFmtId="0" fontId="14" fillId="28" borderId="32" applyNumberFormat="0" applyFont="0" applyAlignment="0" applyProtection="0"/>
    <xf numFmtId="0" fontId="14" fillId="28" borderId="32" applyNumberFormat="0" applyFont="0" applyAlignment="0" applyProtection="0"/>
    <xf numFmtId="0" fontId="26" fillId="12" borderId="31" applyNumberFormat="0" applyAlignment="0" applyProtection="0"/>
    <xf numFmtId="0" fontId="31" fillId="0" borderId="41" applyNumberFormat="0" applyFill="0" applyAlignment="0" applyProtection="0"/>
    <xf numFmtId="0" fontId="14" fillId="28" borderId="95" applyNumberFormat="0" applyFont="0" applyAlignment="0" applyProtection="0"/>
    <xf numFmtId="0" fontId="14" fillId="28" borderId="36" applyNumberFormat="0" applyFont="0" applyAlignment="0" applyProtection="0"/>
    <xf numFmtId="0" fontId="19" fillId="25" borderId="31" applyNumberFormat="0" applyAlignment="0" applyProtection="0"/>
    <xf numFmtId="0" fontId="14" fillId="28" borderId="36" applyNumberFormat="0" applyFont="0" applyAlignment="0" applyProtection="0"/>
    <xf numFmtId="0" fontId="19" fillId="25" borderId="31" applyNumberFormat="0" applyAlignment="0" applyProtection="0"/>
    <xf numFmtId="0" fontId="14" fillId="28" borderId="32" applyNumberFormat="0" applyFont="0" applyAlignment="0" applyProtection="0"/>
    <xf numFmtId="0" fontId="31" fillId="0" borderId="41" applyNumberFormat="0" applyFill="0" applyAlignment="0" applyProtection="0"/>
    <xf numFmtId="0" fontId="14" fillId="28" borderId="32" applyNumberFormat="0" applyFont="0" applyAlignment="0" applyProtection="0"/>
    <xf numFmtId="0" fontId="14" fillId="28" borderId="52" applyNumberFormat="0" applyFont="0" applyAlignment="0" applyProtection="0"/>
    <xf numFmtId="0" fontId="26" fillId="12" borderId="35" applyNumberFormat="0" applyAlignment="0" applyProtection="0"/>
    <xf numFmtId="0" fontId="26" fillId="12" borderId="35" applyNumberFormat="0" applyAlignment="0" applyProtection="0"/>
    <xf numFmtId="0" fontId="14" fillId="28" borderId="32" applyNumberFormat="0" applyFont="0" applyAlignment="0" applyProtection="0"/>
    <xf numFmtId="0" fontId="29" fillId="25" borderId="37" applyNumberFormat="0" applyAlignment="0" applyProtection="0"/>
    <xf numFmtId="0" fontId="26" fillId="12" borderId="42" applyNumberFormat="0" applyAlignment="0" applyProtection="0"/>
    <xf numFmtId="0" fontId="19" fillId="25" borderId="35" applyNumberFormat="0" applyAlignment="0" applyProtection="0"/>
    <xf numFmtId="0" fontId="29" fillId="25" borderId="88" applyNumberFormat="0" applyAlignment="0" applyProtection="0"/>
    <xf numFmtId="0" fontId="19" fillId="25" borderId="31" applyNumberFormat="0" applyAlignment="0" applyProtection="0"/>
    <xf numFmtId="0" fontId="26" fillId="12" borderId="43" applyNumberFormat="0" applyAlignment="0" applyProtection="0"/>
    <xf numFmtId="0" fontId="14" fillId="28" borderId="32" applyNumberFormat="0" applyFont="0" applyAlignment="0" applyProtection="0"/>
    <xf numFmtId="0" fontId="14" fillId="28" borderId="32" applyNumberFormat="0" applyFont="0" applyAlignment="0" applyProtection="0"/>
    <xf numFmtId="0" fontId="14" fillId="28" borderId="32" applyNumberFormat="0" applyFont="0" applyAlignment="0" applyProtection="0"/>
    <xf numFmtId="0" fontId="14" fillId="28" borderId="47" applyNumberFormat="0" applyFont="0" applyAlignment="0" applyProtection="0"/>
    <xf numFmtId="0" fontId="19" fillId="25" borderId="35" applyNumberFormat="0" applyAlignment="0" applyProtection="0"/>
    <xf numFmtId="0" fontId="26" fillId="12" borderId="35" applyNumberFormat="0" applyAlignment="0" applyProtection="0"/>
    <xf numFmtId="0" fontId="14" fillId="28" borderId="32" applyNumberFormat="0" applyFont="0" applyAlignment="0" applyProtection="0"/>
    <xf numFmtId="0" fontId="14" fillId="28" borderId="39" applyNumberFormat="0" applyFont="0" applyAlignment="0" applyProtection="0"/>
    <xf numFmtId="0" fontId="14" fillId="28" borderId="60" applyNumberFormat="0" applyFont="0" applyAlignment="0" applyProtection="0"/>
    <xf numFmtId="0" fontId="14" fillId="28" borderId="36" applyNumberFormat="0" applyFont="0" applyAlignment="0" applyProtection="0"/>
    <xf numFmtId="0" fontId="31" fillId="0" borderId="38" applyNumberFormat="0" applyFill="0" applyAlignment="0" applyProtection="0"/>
    <xf numFmtId="0" fontId="19" fillId="25" borderId="31" applyNumberFormat="0" applyAlignment="0" applyProtection="0"/>
    <xf numFmtId="0" fontId="29" fillId="25" borderId="40" applyNumberFormat="0" applyAlignment="0" applyProtection="0"/>
    <xf numFmtId="0" fontId="14" fillId="28" borderId="36" applyNumberFormat="0" applyFont="0" applyAlignment="0" applyProtection="0"/>
    <xf numFmtId="0" fontId="19" fillId="25" borderId="42" applyNumberFormat="0" applyAlignment="0" applyProtection="0"/>
    <xf numFmtId="0" fontId="14" fillId="28" borderId="32" applyNumberFormat="0" applyFont="0" applyAlignment="0" applyProtection="0"/>
    <xf numFmtId="0" fontId="31" fillId="0" borderId="38" applyNumberFormat="0" applyFill="0" applyAlignment="0" applyProtection="0"/>
    <xf numFmtId="0" fontId="14" fillId="28" borderId="32" applyNumberFormat="0" applyFont="0" applyAlignment="0" applyProtection="0"/>
    <xf numFmtId="0" fontId="29" fillId="25" borderId="45" applyNumberFormat="0" applyAlignment="0" applyProtection="0"/>
    <xf numFmtId="0" fontId="29" fillId="25" borderId="37" applyNumberFormat="0" applyAlignment="0" applyProtection="0"/>
    <xf numFmtId="0" fontId="26" fillId="12" borderId="75" applyNumberFormat="0" applyAlignment="0" applyProtection="0"/>
    <xf numFmtId="0" fontId="14" fillId="28" borderId="36" applyNumberFormat="0" applyFont="0" applyAlignment="0" applyProtection="0"/>
    <xf numFmtId="0" fontId="26" fillId="12" borderId="31" applyNumberFormat="0" applyAlignment="0" applyProtection="0"/>
    <xf numFmtId="0" fontId="26" fillId="12" borderId="31" applyNumberFormat="0" applyAlignment="0" applyProtection="0"/>
    <xf numFmtId="0" fontId="19" fillId="25" borderId="67" applyNumberFormat="0" applyAlignment="0" applyProtection="0"/>
    <xf numFmtId="0" fontId="29" fillId="25" borderId="61" applyNumberFormat="0" applyAlignment="0" applyProtection="0"/>
    <xf numFmtId="0" fontId="14" fillId="28" borderId="32" applyNumberFormat="0" applyFont="0" applyAlignment="0" applyProtection="0"/>
    <xf numFmtId="0" fontId="19" fillId="25" borderId="67" applyNumberFormat="0" applyAlignment="0" applyProtection="0"/>
    <xf numFmtId="0" fontId="19" fillId="25" borderId="51" applyNumberFormat="0" applyAlignment="0" applyProtection="0"/>
    <xf numFmtId="0" fontId="26" fillId="12" borderId="31" applyNumberFormat="0" applyAlignment="0" applyProtection="0"/>
    <xf numFmtId="0" fontId="31" fillId="0" borderId="62" applyNumberFormat="0" applyFill="0" applyAlignment="0" applyProtection="0"/>
    <xf numFmtId="0" fontId="14" fillId="28" borderId="32" applyNumberFormat="0" applyFont="0" applyAlignment="0" applyProtection="0"/>
    <xf numFmtId="0" fontId="29" fillId="25" borderId="53" applyNumberFormat="0" applyAlignment="0" applyProtection="0"/>
    <xf numFmtId="0" fontId="14" fillId="28" borderId="32" applyNumberFormat="0" applyFont="0" applyAlignment="0" applyProtection="0"/>
    <xf numFmtId="0" fontId="26" fillId="12" borderId="67" applyNumberFormat="0" applyAlignment="0" applyProtection="0"/>
    <xf numFmtId="0" fontId="31" fillId="0" borderId="38" applyNumberFormat="0" applyFill="0" applyAlignment="0" applyProtection="0"/>
    <xf numFmtId="0" fontId="14" fillId="28" borderId="36" applyNumberFormat="0" applyFont="0" applyAlignment="0" applyProtection="0"/>
    <xf numFmtId="0" fontId="14" fillId="28" borderId="36" applyNumberFormat="0" applyFont="0" applyAlignment="0" applyProtection="0"/>
    <xf numFmtId="0" fontId="19" fillId="25" borderId="35" applyNumberFormat="0" applyAlignment="0" applyProtection="0"/>
    <xf numFmtId="0" fontId="19" fillId="25" borderId="35" applyNumberFormat="0" applyAlignment="0" applyProtection="0"/>
    <xf numFmtId="0" fontId="26" fillId="12" borderId="35" applyNumberFormat="0" applyAlignment="0" applyProtection="0"/>
    <xf numFmtId="0" fontId="19" fillId="25" borderId="35" applyNumberFormat="0" applyAlignment="0" applyProtection="0"/>
    <xf numFmtId="0" fontId="26" fillId="12" borderId="35" applyNumberFormat="0" applyAlignment="0" applyProtection="0"/>
    <xf numFmtId="0" fontId="31" fillId="0" borderId="38" applyNumberFormat="0" applyFill="0" applyAlignment="0" applyProtection="0"/>
    <xf numFmtId="0" fontId="14" fillId="28" borderId="36" applyNumberFormat="0" applyFont="0" applyAlignment="0" applyProtection="0"/>
    <xf numFmtId="0" fontId="14" fillId="28" borderId="36" applyNumberFormat="0" applyFont="0" applyAlignment="0" applyProtection="0"/>
    <xf numFmtId="0" fontId="29" fillId="25" borderId="37" applyNumberFormat="0" applyAlignment="0" applyProtection="0"/>
    <xf numFmtId="0" fontId="26" fillId="12" borderId="35" applyNumberFormat="0" applyAlignment="0" applyProtection="0"/>
    <xf numFmtId="0" fontId="31" fillId="0" borderId="38" applyNumberFormat="0" applyFill="0" applyAlignment="0" applyProtection="0"/>
    <xf numFmtId="0" fontId="14" fillId="28" borderId="36" applyNumberFormat="0" applyFont="0" applyAlignment="0" applyProtection="0"/>
    <xf numFmtId="0" fontId="14" fillId="28" borderId="36" applyNumberFormat="0" applyFont="0" applyAlignment="0" applyProtection="0"/>
    <xf numFmtId="0" fontId="29" fillId="25" borderId="37" applyNumberFormat="0" applyAlignment="0" applyProtection="0"/>
    <xf numFmtId="0" fontId="31" fillId="0" borderId="38" applyNumberFormat="0" applyFill="0" applyAlignment="0" applyProtection="0"/>
    <xf numFmtId="0" fontId="14" fillId="28" borderId="36" applyNumberFormat="0" applyFont="0" applyAlignment="0" applyProtection="0"/>
    <xf numFmtId="0" fontId="29" fillId="25" borderId="37" applyNumberFormat="0" applyAlignment="0" applyProtection="0"/>
    <xf numFmtId="0" fontId="14" fillId="28" borderId="44" applyNumberFormat="0" applyFont="0" applyAlignment="0" applyProtection="0"/>
    <xf numFmtId="0" fontId="14" fillId="28" borderId="36" applyNumberFormat="0" applyFont="0" applyAlignment="0" applyProtection="0"/>
    <xf numFmtId="0" fontId="31" fillId="0" borderId="46" applyNumberFormat="0" applyFill="0" applyAlignment="0" applyProtection="0"/>
    <xf numFmtId="0" fontId="19" fillId="25" borderId="35" applyNumberFormat="0" applyAlignment="0" applyProtection="0"/>
    <xf numFmtId="0" fontId="14" fillId="28" borderId="36" applyNumberFormat="0" applyFont="0" applyAlignment="0" applyProtection="0"/>
    <xf numFmtId="0" fontId="29" fillId="25" borderId="37" applyNumberFormat="0" applyAlignment="0" applyProtection="0"/>
    <xf numFmtId="0" fontId="31" fillId="0" borderId="38" applyNumberFormat="0" applyFill="0" applyAlignment="0" applyProtection="0"/>
    <xf numFmtId="0" fontId="26" fillId="12" borderId="35" applyNumberFormat="0" applyAlignment="0" applyProtection="0"/>
    <xf numFmtId="0" fontId="14" fillId="28" borderId="36" applyNumberFormat="0" applyFont="0" applyAlignment="0" applyProtection="0"/>
    <xf numFmtId="0" fontId="14" fillId="28" borderId="36" applyNumberFormat="0" applyFont="0" applyAlignment="0" applyProtection="0"/>
    <xf numFmtId="0" fontId="29" fillId="25" borderId="37" applyNumberFormat="0" applyAlignment="0" applyProtection="0"/>
    <xf numFmtId="0" fontId="31" fillId="0" borderId="38" applyNumberFormat="0" applyFill="0" applyAlignment="0" applyProtection="0"/>
    <xf numFmtId="0" fontId="31" fillId="0" borderId="54" applyNumberFormat="0" applyFill="0" applyAlignment="0" applyProtection="0"/>
    <xf numFmtId="0" fontId="14" fillId="28" borderId="36" applyNumberFormat="0" applyFont="0" applyAlignment="0" applyProtection="0"/>
    <xf numFmtId="0" fontId="31" fillId="0" borderId="38" applyNumberFormat="0" applyFill="0" applyAlignment="0" applyProtection="0"/>
    <xf numFmtId="0" fontId="19" fillId="25" borderId="35" applyNumberFormat="0" applyAlignment="0" applyProtection="0"/>
    <xf numFmtId="0" fontId="19" fillId="25" borderId="35" applyNumberFormat="0" applyAlignment="0" applyProtection="0"/>
    <xf numFmtId="0" fontId="14" fillId="28" borderId="36" applyNumberFormat="0" applyFont="0" applyAlignment="0" applyProtection="0"/>
    <xf numFmtId="0" fontId="26" fillId="12" borderId="35" applyNumberFormat="0" applyAlignment="0" applyProtection="0"/>
    <xf numFmtId="0" fontId="29" fillId="25" borderId="37" applyNumberFormat="0" applyAlignment="0" applyProtection="0"/>
    <xf numFmtId="0" fontId="14" fillId="28" borderId="36" applyNumberFormat="0" applyFont="0" applyAlignment="0" applyProtection="0"/>
    <xf numFmtId="0" fontId="29" fillId="25" borderId="37" applyNumberFormat="0" applyAlignment="0" applyProtection="0"/>
    <xf numFmtId="0" fontId="31" fillId="0" borderId="38" applyNumberFormat="0" applyFill="0" applyAlignment="0" applyProtection="0"/>
    <xf numFmtId="0" fontId="26" fillId="12" borderId="35" applyNumberFormat="0" applyAlignment="0" applyProtection="0"/>
    <xf numFmtId="0" fontId="31" fillId="0" borderId="46" applyNumberFormat="0" applyFill="0" applyAlignment="0" applyProtection="0"/>
    <xf numFmtId="0" fontId="14" fillId="28" borderId="36" applyNumberFormat="0" applyFont="0" applyAlignment="0" applyProtection="0"/>
    <xf numFmtId="0" fontId="14" fillId="28" borderId="36" applyNumberFormat="0" applyFont="0" applyAlignment="0" applyProtection="0"/>
    <xf numFmtId="0" fontId="29" fillId="25" borderId="45" applyNumberFormat="0" applyAlignment="0" applyProtection="0"/>
    <xf numFmtId="0" fontId="19" fillId="25" borderId="42" applyNumberFormat="0" applyAlignment="0" applyProtection="0"/>
    <xf numFmtId="0" fontId="26" fillId="12" borderId="42" applyNumberFormat="0" applyAlignment="0" applyProtection="0"/>
    <xf numFmtId="0" fontId="14" fillId="28" borderId="39" applyNumberFormat="0" applyFont="0" applyAlignment="0" applyProtection="0"/>
    <xf numFmtId="0" fontId="29" fillId="25" borderId="40" applyNumberFormat="0" applyAlignment="0" applyProtection="0"/>
    <xf numFmtId="0" fontId="31" fillId="0" borderId="41" applyNumberFormat="0" applyFill="0" applyAlignment="0" applyProtection="0"/>
    <xf numFmtId="0" fontId="14" fillId="28" borderId="39" applyNumberFormat="0" applyFont="0" applyAlignment="0" applyProtection="0"/>
    <xf numFmtId="0" fontId="14" fillId="28" borderId="39" applyNumberFormat="0" applyFont="0" applyAlignment="0" applyProtection="0"/>
    <xf numFmtId="0" fontId="31" fillId="0" borderId="41" applyNumberFormat="0" applyFill="0" applyAlignment="0" applyProtection="0"/>
    <xf numFmtId="0" fontId="14" fillId="28" borderId="39" applyNumberFormat="0" applyFont="0" applyAlignment="0" applyProtection="0"/>
    <xf numFmtId="0" fontId="19" fillId="25" borderId="42" applyNumberFormat="0" applyAlignment="0" applyProtection="0"/>
    <xf numFmtId="0" fontId="31" fillId="0" borderId="49" applyNumberFormat="0" applyFill="0" applyAlignment="0" applyProtection="0"/>
    <xf numFmtId="0" fontId="14" fillId="28" borderId="68" applyNumberFormat="0" applyFont="0" applyAlignment="0" applyProtection="0"/>
    <xf numFmtId="0" fontId="14" fillId="28" borderId="39" applyNumberFormat="0" applyFont="0" applyAlignment="0" applyProtection="0"/>
    <xf numFmtId="0" fontId="26" fillId="12" borderId="42" applyNumberFormat="0" applyAlignment="0" applyProtection="0"/>
    <xf numFmtId="0" fontId="29" fillId="25" borderId="40" applyNumberFormat="0" applyAlignment="0" applyProtection="0"/>
    <xf numFmtId="0" fontId="26" fillId="12" borderId="42" applyNumberFormat="0" applyAlignment="0" applyProtection="0"/>
    <xf numFmtId="0" fontId="19" fillId="25" borderId="42" applyNumberFormat="0" applyAlignment="0" applyProtection="0"/>
    <xf numFmtId="0" fontId="19" fillId="25" borderId="42" applyNumberFormat="0" applyAlignment="0" applyProtection="0"/>
    <xf numFmtId="0" fontId="26" fillId="12" borderId="42" applyNumberFormat="0" applyAlignment="0" applyProtection="0"/>
    <xf numFmtId="0" fontId="19" fillId="25" borderId="42" applyNumberFormat="0" applyAlignment="0" applyProtection="0"/>
    <xf numFmtId="0" fontId="14" fillId="28" borderId="39" applyNumberFormat="0" applyFont="0" applyAlignment="0" applyProtection="0"/>
    <xf numFmtId="0" fontId="29" fillId="25" borderId="40" applyNumberFormat="0" applyAlignment="0" applyProtection="0"/>
    <xf numFmtId="0" fontId="31" fillId="0" borderId="41" applyNumberFormat="0" applyFill="0" applyAlignment="0" applyProtection="0"/>
    <xf numFmtId="0" fontId="26" fillId="12" borderId="42" applyNumberFormat="0" applyAlignment="0" applyProtection="0"/>
    <xf numFmtId="0" fontId="14" fillId="28" borderId="39" applyNumberFormat="0" applyFont="0" applyAlignment="0" applyProtection="0"/>
    <xf numFmtId="0" fontId="14" fillId="28" borderId="39" applyNumberFormat="0" applyFont="0" applyAlignment="0" applyProtection="0"/>
    <xf numFmtId="0" fontId="29" fillId="25" borderId="40" applyNumberFormat="0" applyAlignment="0" applyProtection="0"/>
    <xf numFmtId="0" fontId="31" fillId="0" borderId="41" applyNumberFormat="0" applyFill="0" applyAlignment="0" applyProtection="0"/>
    <xf numFmtId="0" fontId="29" fillId="25" borderId="48" applyNumberFormat="0" applyAlignment="0" applyProtection="0"/>
    <xf numFmtId="0" fontId="14" fillId="28" borderId="39" applyNumberFormat="0" applyFont="0" applyAlignment="0" applyProtection="0"/>
    <xf numFmtId="0" fontId="26" fillId="12" borderId="91" applyNumberFormat="0" applyAlignment="0" applyProtection="0"/>
    <xf numFmtId="0" fontId="29" fillId="25" borderId="40" applyNumberFormat="0" applyAlignment="0" applyProtection="0"/>
    <xf numFmtId="0" fontId="31" fillId="0" borderId="41" applyNumberFormat="0" applyFill="0" applyAlignment="0" applyProtection="0"/>
    <xf numFmtId="0" fontId="14" fillId="28" borderId="39" applyNumberFormat="0" applyFont="0" applyAlignment="0" applyProtection="0"/>
    <xf numFmtId="0" fontId="14" fillId="28" borderId="39" applyNumberFormat="0" applyFont="0" applyAlignment="0" applyProtection="0"/>
    <xf numFmtId="0" fontId="19" fillId="25" borderId="42" applyNumberFormat="0" applyAlignment="0" applyProtection="0"/>
    <xf numFmtId="0" fontId="19" fillId="25" borderId="42" applyNumberFormat="0" applyAlignment="0" applyProtection="0"/>
    <xf numFmtId="0" fontId="26" fillId="12" borderId="42" applyNumberFormat="0" applyAlignment="0" applyProtection="0"/>
    <xf numFmtId="0" fontId="19" fillId="25" borderId="42" applyNumberFormat="0" applyAlignment="0" applyProtection="0"/>
    <xf numFmtId="0" fontId="26" fillId="12" borderId="42" applyNumberFormat="0" applyAlignment="0" applyProtection="0"/>
    <xf numFmtId="0" fontId="31" fillId="0" borderId="41" applyNumberFormat="0" applyFill="0" applyAlignment="0" applyProtection="0"/>
    <xf numFmtId="0" fontId="14" fillId="28" borderId="39" applyNumberFormat="0" applyFont="0" applyAlignment="0" applyProtection="0"/>
    <xf numFmtId="0" fontId="14" fillId="28" borderId="39" applyNumberFormat="0" applyFont="0" applyAlignment="0" applyProtection="0"/>
    <xf numFmtId="0" fontId="29" fillId="25" borderId="40" applyNumberFormat="0" applyAlignment="0" applyProtection="0"/>
    <xf numFmtId="0" fontId="26" fillId="12" borderId="42" applyNumberFormat="0" applyAlignment="0" applyProtection="0"/>
    <xf numFmtId="0" fontId="31" fillId="0" borderId="41" applyNumberFormat="0" applyFill="0" applyAlignment="0" applyProtection="0"/>
    <xf numFmtId="0" fontId="14" fillId="28" borderId="39" applyNumberFormat="0" applyFont="0" applyAlignment="0" applyProtection="0"/>
    <xf numFmtId="0" fontId="14" fillId="28" borderId="39" applyNumberFormat="0" applyFont="0" applyAlignment="0" applyProtection="0"/>
    <xf numFmtId="0" fontId="29" fillId="25" borderId="40" applyNumberFormat="0" applyAlignment="0" applyProtection="0"/>
    <xf numFmtId="0" fontId="31" fillId="0" borderId="41" applyNumberFormat="0" applyFill="0" applyAlignment="0" applyProtection="0"/>
    <xf numFmtId="0" fontId="14" fillId="28" borderId="39" applyNumberFormat="0" applyFont="0" applyAlignment="0" applyProtection="0"/>
    <xf numFmtId="0" fontId="29" fillId="25" borderId="40" applyNumberFormat="0" applyAlignment="0" applyProtection="0"/>
    <xf numFmtId="0" fontId="14" fillId="28" borderId="47" applyNumberFormat="0" applyFont="0" applyAlignment="0" applyProtection="0"/>
    <xf numFmtId="0" fontId="14" fillId="28" borderId="39" applyNumberFormat="0" applyFont="0" applyAlignment="0" applyProtection="0"/>
    <xf numFmtId="0" fontId="29" fillId="25" borderId="80" applyNumberFormat="0" applyAlignment="0" applyProtection="0"/>
    <xf numFmtId="0" fontId="19" fillId="25" borderId="42" applyNumberFormat="0" applyAlignment="0" applyProtection="0"/>
    <xf numFmtId="0" fontId="14" fillId="28" borderId="39" applyNumberFormat="0" applyFont="0" applyAlignment="0" applyProtection="0"/>
    <xf numFmtId="0" fontId="29" fillId="25" borderId="40" applyNumberFormat="0" applyAlignment="0" applyProtection="0"/>
    <xf numFmtId="0" fontId="31" fillId="0" borderId="41" applyNumberFormat="0" applyFill="0" applyAlignment="0" applyProtection="0"/>
    <xf numFmtId="0" fontId="26" fillId="12" borderId="42" applyNumberFormat="0" applyAlignment="0" applyProtection="0"/>
    <xf numFmtId="0" fontId="14" fillId="28" borderId="39" applyNumberFormat="0" applyFont="0" applyAlignment="0" applyProtection="0"/>
    <xf numFmtId="0" fontId="14" fillId="28" borderId="39" applyNumberFormat="0" applyFont="0" applyAlignment="0" applyProtection="0"/>
    <xf numFmtId="0" fontId="29" fillId="25" borderId="40" applyNumberFormat="0" applyAlignment="0" applyProtection="0"/>
    <xf numFmtId="0" fontId="31" fillId="0" borderId="41" applyNumberFormat="0" applyFill="0" applyAlignment="0" applyProtection="0"/>
    <xf numFmtId="0" fontId="26" fillId="12" borderId="50" applyNumberFormat="0" applyAlignment="0" applyProtection="0"/>
    <xf numFmtId="0" fontId="14" fillId="28" borderId="39" applyNumberFormat="0" applyFont="0" applyAlignment="0" applyProtection="0"/>
    <xf numFmtId="0" fontId="14" fillId="28" borderId="47" applyNumberFormat="0" applyFont="0" applyAlignment="0" applyProtection="0"/>
    <xf numFmtId="0" fontId="31" fillId="0" borderId="41" applyNumberFormat="0" applyFill="0" applyAlignment="0" applyProtection="0"/>
    <xf numFmtId="0" fontId="19" fillId="25" borderId="42" applyNumberFormat="0" applyAlignment="0" applyProtection="0"/>
    <xf numFmtId="0" fontId="19" fillId="25" borderId="42" applyNumberFormat="0" applyAlignment="0" applyProtection="0"/>
    <xf numFmtId="0" fontId="14" fillId="28" borderId="39" applyNumberFormat="0" applyFont="0" applyAlignment="0" applyProtection="0"/>
    <xf numFmtId="0" fontId="26" fillId="12" borderId="42" applyNumberFormat="0" applyAlignment="0" applyProtection="0"/>
    <xf numFmtId="0" fontId="29" fillId="25" borderId="40" applyNumberFormat="0" applyAlignment="0" applyProtection="0"/>
    <xf numFmtId="0" fontId="14" fillId="28" borderId="39" applyNumberFormat="0" applyFont="0" applyAlignment="0" applyProtection="0"/>
    <xf numFmtId="0" fontId="29" fillId="25" borderId="40" applyNumberFormat="0" applyAlignment="0" applyProtection="0"/>
    <xf numFmtId="0" fontId="31" fillId="0" borderId="41" applyNumberFormat="0" applyFill="0" applyAlignment="0" applyProtection="0"/>
    <xf numFmtId="0" fontId="26" fillId="12" borderId="42" applyNumberFormat="0" applyAlignment="0" applyProtection="0"/>
    <xf numFmtId="0" fontId="19" fillId="25" borderId="50" applyNumberFormat="0" applyAlignment="0" applyProtection="0"/>
    <xf numFmtId="0" fontId="14" fillId="28" borderId="39" applyNumberFormat="0" applyFont="0" applyAlignment="0" applyProtection="0"/>
    <xf numFmtId="0" fontId="14" fillId="28" borderId="39" applyNumberFormat="0" applyFont="0" applyAlignment="0" applyProtection="0"/>
    <xf numFmtId="0" fontId="19" fillId="25" borderId="43" applyNumberFormat="0" applyAlignment="0" applyProtection="0"/>
    <xf numFmtId="0" fontId="19" fillId="25" borderId="43" applyNumberFormat="0" applyAlignment="0" applyProtection="0"/>
    <xf numFmtId="0" fontId="26" fillId="12" borderId="43" applyNumberFormat="0" applyAlignment="0" applyProtection="0"/>
    <xf numFmtId="0" fontId="14" fillId="28" borderId="44" applyNumberFormat="0" applyFont="0" applyAlignment="0" applyProtection="0"/>
    <xf numFmtId="0" fontId="29" fillId="25" borderId="45" applyNumberFormat="0" applyAlignment="0" applyProtection="0"/>
    <xf numFmtId="0" fontId="31" fillId="0" borderId="46" applyNumberFormat="0" applyFill="0" applyAlignment="0" applyProtection="0"/>
    <xf numFmtId="0" fontId="14" fillId="28" borderId="44" applyNumberFormat="0" applyFont="0" applyAlignment="0" applyProtection="0"/>
    <xf numFmtId="0" fontId="14" fillId="28" borderId="44" applyNumberFormat="0" applyFont="0" applyAlignment="0" applyProtection="0"/>
    <xf numFmtId="0" fontId="31" fillId="0" borderId="46" applyNumberFormat="0" applyFill="0" applyAlignment="0" applyProtection="0"/>
    <xf numFmtId="0" fontId="14" fillId="28" borderId="44" applyNumberFormat="0" applyFont="0" applyAlignment="0" applyProtection="0"/>
    <xf numFmtId="0" fontId="19" fillId="25" borderId="43" applyNumberFormat="0" applyAlignment="0" applyProtection="0"/>
    <xf numFmtId="0" fontId="14" fillId="28" borderId="60" applyNumberFormat="0" applyFont="0" applyAlignment="0" applyProtection="0"/>
    <xf numFmtId="0" fontId="14" fillId="28" borderId="44" applyNumberFormat="0" applyFont="0" applyAlignment="0" applyProtection="0"/>
    <xf numFmtId="0" fontId="26" fillId="12" borderId="43" applyNumberFormat="0" applyAlignment="0" applyProtection="0"/>
    <xf numFmtId="0" fontId="29" fillId="25" borderId="45" applyNumberFormat="0" applyAlignment="0" applyProtection="0"/>
    <xf numFmtId="0" fontId="26" fillId="12" borderId="43" applyNumberFormat="0" applyAlignment="0" applyProtection="0"/>
    <xf numFmtId="0" fontId="19" fillId="25" borderId="43" applyNumberFormat="0" applyAlignment="0" applyProtection="0"/>
    <xf numFmtId="0" fontId="19" fillId="25" borderId="43" applyNumberFormat="0" applyAlignment="0" applyProtection="0"/>
    <xf numFmtId="0" fontId="26" fillId="12" borderId="43" applyNumberFormat="0" applyAlignment="0" applyProtection="0"/>
    <xf numFmtId="0" fontId="19" fillId="25" borderId="43" applyNumberFormat="0" applyAlignment="0" applyProtection="0"/>
    <xf numFmtId="0" fontId="14" fillId="28" borderId="44" applyNumberFormat="0" applyFont="0" applyAlignment="0" applyProtection="0"/>
    <xf numFmtId="0" fontId="29" fillId="25" borderId="45" applyNumberFormat="0" applyAlignment="0" applyProtection="0"/>
    <xf numFmtId="0" fontId="31" fillId="0" borderId="46" applyNumberFormat="0" applyFill="0" applyAlignment="0" applyProtection="0"/>
    <xf numFmtId="0" fontId="26" fillId="12" borderId="43" applyNumberFormat="0" applyAlignment="0" applyProtection="0"/>
    <xf numFmtId="0" fontId="14" fillId="28" borderId="44" applyNumberFormat="0" applyFont="0" applyAlignment="0" applyProtection="0"/>
    <xf numFmtId="0" fontId="14" fillId="28" borderId="44" applyNumberFormat="0" applyFont="0" applyAlignment="0" applyProtection="0"/>
    <xf numFmtId="0" fontId="29" fillId="25" borderId="45" applyNumberFormat="0" applyAlignment="0" applyProtection="0"/>
    <xf numFmtId="0" fontId="31" fillId="0" borderId="46" applyNumberFormat="0" applyFill="0" applyAlignment="0" applyProtection="0"/>
    <xf numFmtId="0" fontId="31" fillId="0" borderId="54" applyNumberFormat="0" applyFill="0" applyAlignment="0" applyProtection="0"/>
    <xf numFmtId="0" fontId="14" fillId="28" borderId="44" applyNumberFormat="0" applyFont="0" applyAlignment="0" applyProtection="0"/>
    <xf numFmtId="0" fontId="29" fillId="25" borderId="45" applyNumberFormat="0" applyAlignment="0" applyProtection="0"/>
    <xf numFmtId="0" fontId="31" fillId="0" borderId="46" applyNumberFormat="0" applyFill="0" applyAlignment="0" applyProtection="0"/>
    <xf numFmtId="0" fontId="14" fillId="28" borderId="44" applyNumberFormat="0" applyFont="0" applyAlignment="0" applyProtection="0"/>
    <xf numFmtId="0" fontId="14" fillId="28" borderId="44" applyNumberFormat="0" applyFont="0" applyAlignment="0" applyProtection="0"/>
    <xf numFmtId="0" fontId="19" fillId="25" borderId="43" applyNumberFormat="0" applyAlignment="0" applyProtection="0"/>
    <xf numFmtId="0" fontId="19" fillId="25" borderId="43" applyNumberFormat="0" applyAlignment="0" applyProtection="0"/>
    <xf numFmtId="0" fontId="26" fillId="12" borderId="43" applyNumberFormat="0" applyAlignment="0" applyProtection="0"/>
    <xf numFmtId="0" fontId="19" fillId="25" borderId="43" applyNumberFormat="0" applyAlignment="0" applyProtection="0"/>
    <xf numFmtId="0" fontId="26" fillId="12" borderId="43" applyNumberFormat="0" applyAlignment="0" applyProtection="0"/>
    <xf numFmtId="0" fontId="31" fillId="0" borderId="46" applyNumberFormat="0" applyFill="0" applyAlignment="0" applyProtection="0"/>
    <xf numFmtId="0" fontId="14" fillId="28" borderId="44" applyNumberFormat="0" applyFont="0" applyAlignment="0" applyProtection="0"/>
    <xf numFmtId="0" fontId="14" fillId="28" borderId="44" applyNumberFormat="0" applyFont="0" applyAlignment="0" applyProtection="0"/>
    <xf numFmtId="0" fontId="29" fillId="25" borderId="45" applyNumberFormat="0" applyAlignment="0" applyProtection="0"/>
    <xf numFmtId="0" fontId="26" fillId="12" borderId="43" applyNumberFormat="0" applyAlignment="0" applyProtection="0"/>
    <xf numFmtId="0" fontId="31" fillId="0" borderId="46" applyNumberFormat="0" applyFill="0" applyAlignment="0" applyProtection="0"/>
    <xf numFmtId="0" fontId="14" fillId="28" borderId="44" applyNumberFormat="0" applyFont="0" applyAlignment="0" applyProtection="0"/>
    <xf numFmtId="0" fontId="14" fillId="28" borderId="44" applyNumberFormat="0" applyFont="0" applyAlignment="0" applyProtection="0"/>
    <xf numFmtId="0" fontId="29" fillId="25" borderId="45" applyNumberFormat="0" applyAlignment="0" applyProtection="0"/>
    <xf numFmtId="0" fontId="31" fillId="0" borderId="46" applyNumberFormat="0" applyFill="0" applyAlignment="0" applyProtection="0"/>
    <xf numFmtId="0" fontId="14" fillId="28" borderId="44" applyNumberFormat="0" applyFont="0" applyAlignment="0" applyProtection="0"/>
    <xf numFmtId="0" fontId="29" fillId="25" borderId="45" applyNumberFormat="0" applyAlignment="0" applyProtection="0"/>
    <xf numFmtId="0" fontId="29" fillId="25" borderId="53" applyNumberFormat="0" applyAlignment="0" applyProtection="0"/>
    <xf numFmtId="0" fontId="14" fillId="28" borderId="44" applyNumberFormat="0" applyFont="0" applyAlignment="0" applyProtection="0"/>
    <xf numFmtId="0" fontId="26" fillId="12" borderId="59" applyNumberFormat="0" applyAlignment="0" applyProtection="0"/>
    <xf numFmtId="0" fontId="19" fillId="25" borderId="43" applyNumberFormat="0" applyAlignment="0" applyProtection="0"/>
    <xf numFmtId="0" fontId="14" fillId="28" borderId="44" applyNumberFormat="0" applyFont="0" applyAlignment="0" applyProtection="0"/>
    <xf numFmtId="0" fontId="29" fillId="25" borderId="45" applyNumberFormat="0" applyAlignment="0" applyProtection="0"/>
    <xf numFmtId="0" fontId="31" fillId="0" borderId="46" applyNumberFormat="0" applyFill="0" applyAlignment="0" applyProtection="0"/>
    <xf numFmtId="0" fontId="26" fillId="12" borderId="43" applyNumberFormat="0" applyAlignment="0" applyProtection="0"/>
    <xf numFmtId="0" fontId="14" fillId="28" borderId="44" applyNumberFormat="0" applyFont="0" applyAlignment="0" applyProtection="0"/>
    <xf numFmtId="0" fontId="14" fillId="28" borderId="44" applyNumberFormat="0" applyFont="0" applyAlignment="0" applyProtection="0"/>
    <xf numFmtId="0" fontId="29" fillId="25" borderId="45" applyNumberFormat="0" applyAlignment="0" applyProtection="0"/>
    <xf numFmtId="0" fontId="31" fillId="0" borderId="46" applyNumberFormat="0" applyFill="0" applyAlignment="0" applyProtection="0"/>
    <xf numFmtId="0" fontId="14" fillId="28" borderId="52" applyNumberFormat="0" applyFont="0" applyAlignment="0" applyProtection="0"/>
    <xf numFmtId="0" fontId="14" fillId="28" borderId="44" applyNumberFormat="0" applyFont="0" applyAlignment="0" applyProtection="0"/>
    <xf numFmtId="0" fontId="31" fillId="0" borderId="78" applyNumberFormat="0" applyFill="0" applyAlignment="0" applyProtection="0"/>
    <xf numFmtId="0" fontId="31" fillId="0" borderId="46" applyNumberFormat="0" applyFill="0" applyAlignment="0" applyProtection="0"/>
    <xf numFmtId="0" fontId="19" fillId="25" borderId="43" applyNumberFormat="0" applyAlignment="0" applyProtection="0"/>
    <xf numFmtId="0" fontId="19" fillId="25" borderId="43" applyNumberFormat="0" applyAlignment="0" applyProtection="0"/>
    <xf numFmtId="0" fontId="14" fillId="28" borderId="44" applyNumberFormat="0" applyFont="0" applyAlignment="0" applyProtection="0"/>
    <xf numFmtId="0" fontId="26" fillId="12" borderId="43" applyNumberFormat="0" applyAlignment="0" applyProtection="0"/>
    <xf numFmtId="0" fontId="29" fillId="25" borderId="45" applyNumberFormat="0" applyAlignment="0" applyProtection="0"/>
    <xf numFmtId="0" fontId="14" fillId="28" borderId="44" applyNumberFormat="0" applyFont="0" applyAlignment="0" applyProtection="0"/>
    <xf numFmtId="0" fontId="29" fillId="25" borderId="45" applyNumberFormat="0" applyAlignment="0" applyProtection="0"/>
    <xf numFmtId="0" fontId="31" fillId="0" borderId="46" applyNumberFormat="0" applyFill="0" applyAlignment="0" applyProtection="0"/>
    <xf numFmtId="0" fontId="26" fillId="12" borderId="43" applyNumberFormat="0" applyAlignment="0" applyProtection="0"/>
    <xf numFmtId="0" fontId="26" fillId="12" borderId="51" applyNumberFormat="0" applyAlignment="0" applyProtection="0"/>
    <xf numFmtId="0" fontId="14" fillId="28" borderId="44" applyNumberFormat="0" applyFont="0" applyAlignment="0" applyProtection="0"/>
    <xf numFmtId="0" fontId="14" fillId="28" borderId="52" applyNumberFormat="0" applyFont="0" applyAlignment="0" applyProtection="0"/>
    <xf numFmtId="0" fontId="14" fillId="28" borderId="44" applyNumberFormat="0" applyFont="0" applyAlignment="0" applyProtection="0"/>
    <xf numFmtId="0" fontId="19" fillId="25" borderId="51" applyNumberFormat="0" applyAlignment="0" applyProtection="0"/>
    <xf numFmtId="0" fontId="19" fillId="25" borderId="50" applyNumberFormat="0" applyAlignment="0" applyProtection="0"/>
    <xf numFmtId="0" fontId="26" fillId="12" borderId="50" applyNumberFormat="0" applyAlignment="0" applyProtection="0"/>
    <xf numFmtId="0" fontId="14" fillId="28" borderId="47" applyNumberFormat="0" applyFont="0" applyAlignment="0" applyProtection="0"/>
    <xf numFmtId="0" fontId="29" fillId="25" borderId="48" applyNumberFormat="0" applyAlignment="0" applyProtection="0"/>
    <xf numFmtId="0" fontId="31" fillId="0" borderId="49" applyNumberFormat="0" applyFill="0" applyAlignment="0" applyProtection="0"/>
    <xf numFmtId="0" fontId="14" fillId="28" borderId="47" applyNumberFormat="0" applyFont="0" applyAlignment="0" applyProtection="0"/>
    <xf numFmtId="0" fontId="14" fillId="28" borderId="47" applyNumberFormat="0" applyFont="0" applyAlignment="0" applyProtection="0"/>
    <xf numFmtId="0" fontId="31" fillId="0" borderId="49" applyNumberFormat="0" applyFill="0" applyAlignment="0" applyProtection="0"/>
    <xf numFmtId="0" fontId="14" fillId="28" borderId="47" applyNumberFormat="0" applyFont="0" applyAlignment="0" applyProtection="0"/>
    <xf numFmtId="0" fontId="19" fillId="25" borderId="50" applyNumberFormat="0" applyAlignment="0" applyProtection="0"/>
    <xf numFmtId="0" fontId="19" fillId="25" borderId="66" applyNumberFormat="0" applyAlignment="0" applyProtection="0"/>
    <xf numFmtId="0" fontId="14" fillId="28" borderId="47" applyNumberFormat="0" applyFont="0" applyAlignment="0" applyProtection="0"/>
    <xf numFmtId="0" fontId="26" fillId="12" borderId="50" applyNumberFormat="0" applyAlignment="0" applyProtection="0"/>
    <xf numFmtId="0" fontId="29" fillId="25" borderId="48" applyNumberFormat="0" applyAlignment="0" applyProtection="0"/>
    <xf numFmtId="0" fontId="26" fillId="12" borderId="50" applyNumberFormat="0" applyAlignment="0" applyProtection="0"/>
    <xf numFmtId="0" fontId="19" fillId="25" borderId="50" applyNumberFormat="0" applyAlignment="0" applyProtection="0"/>
    <xf numFmtId="0" fontId="19" fillId="25" borderId="50" applyNumberFormat="0" applyAlignment="0" applyProtection="0"/>
    <xf numFmtId="0" fontId="26" fillId="12" borderId="50" applyNumberFormat="0" applyAlignment="0" applyProtection="0"/>
    <xf numFmtId="0" fontId="19" fillId="25" borderId="50" applyNumberFormat="0" applyAlignment="0" applyProtection="0"/>
    <xf numFmtId="0" fontId="14" fillId="28" borderId="47" applyNumberFormat="0" applyFont="0" applyAlignment="0" applyProtection="0"/>
    <xf numFmtId="0" fontId="29" fillId="25" borderId="48" applyNumberFormat="0" applyAlignment="0" applyProtection="0"/>
    <xf numFmtId="0" fontId="31" fillId="0" borderId="49" applyNumberFormat="0" applyFill="0" applyAlignment="0" applyProtection="0"/>
    <xf numFmtId="0" fontId="26" fillId="12" borderId="50" applyNumberFormat="0" applyAlignment="0" applyProtection="0"/>
    <xf numFmtId="0" fontId="14" fillId="28" borderId="47" applyNumberFormat="0" applyFont="0" applyAlignment="0" applyProtection="0"/>
    <xf numFmtId="0" fontId="14" fillId="28" borderId="47" applyNumberFormat="0" applyFont="0" applyAlignment="0" applyProtection="0"/>
    <xf numFmtId="0" fontId="29" fillId="25" borderId="48" applyNumberFormat="0" applyAlignment="0" applyProtection="0"/>
    <xf numFmtId="0" fontId="31" fillId="0" borderId="49" applyNumberFormat="0" applyFill="0" applyAlignment="0" applyProtection="0"/>
    <xf numFmtId="0" fontId="31" fillId="0" borderId="57" applyNumberFormat="0" applyFill="0" applyAlignment="0" applyProtection="0"/>
    <xf numFmtId="0" fontId="14" fillId="28" borderId="47" applyNumberFormat="0" applyFont="0" applyAlignment="0" applyProtection="0"/>
    <xf numFmtId="0" fontId="26" fillId="12" borderId="74" applyNumberFormat="0" applyAlignment="0" applyProtection="0"/>
    <xf numFmtId="0" fontId="29" fillId="25" borderId="48" applyNumberFormat="0" applyAlignment="0" applyProtection="0"/>
    <xf numFmtId="0" fontId="31" fillId="0" borderId="49" applyNumberFormat="0" applyFill="0" applyAlignment="0" applyProtection="0"/>
    <xf numFmtId="0" fontId="14" fillId="28" borderId="47" applyNumberFormat="0" applyFont="0" applyAlignment="0" applyProtection="0"/>
    <xf numFmtId="0" fontId="14" fillId="28" borderId="47" applyNumberFormat="0" applyFont="0" applyAlignment="0" applyProtection="0"/>
    <xf numFmtId="0" fontId="19" fillId="25" borderId="50" applyNumberFormat="0" applyAlignment="0" applyProtection="0"/>
    <xf numFmtId="0" fontId="19" fillId="25" borderId="50" applyNumberFormat="0" applyAlignment="0" applyProtection="0"/>
    <xf numFmtId="0" fontId="26" fillId="12" borderId="50" applyNumberFormat="0" applyAlignment="0" applyProtection="0"/>
    <xf numFmtId="0" fontId="19" fillId="25" borderId="50" applyNumberFormat="0" applyAlignment="0" applyProtection="0"/>
    <xf numFmtId="0" fontId="26" fillId="12" borderId="50" applyNumberFormat="0" applyAlignment="0" applyProtection="0"/>
    <xf numFmtId="0" fontId="31" fillId="0" borderId="49" applyNumberFormat="0" applyFill="0" applyAlignment="0" applyProtection="0"/>
    <xf numFmtId="0" fontId="14" fillId="28" borderId="47" applyNumberFormat="0" applyFont="0" applyAlignment="0" applyProtection="0"/>
    <xf numFmtId="0" fontId="14" fillId="28" borderId="47" applyNumberFormat="0" applyFont="0" applyAlignment="0" applyProtection="0"/>
    <xf numFmtId="0" fontId="29" fillId="25" borderId="48" applyNumberFormat="0" applyAlignment="0" applyProtection="0"/>
    <xf numFmtId="0" fontId="26" fillId="12" borderId="50" applyNumberFormat="0" applyAlignment="0" applyProtection="0"/>
    <xf numFmtId="0" fontId="31" fillId="0" borderId="49" applyNumberFormat="0" applyFill="0" applyAlignment="0" applyProtection="0"/>
    <xf numFmtId="0" fontId="14" fillId="28" borderId="47" applyNumberFormat="0" applyFont="0" applyAlignment="0" applyProtection="0"/>
    <xf numFmtId="0" fontId="14" fillId="28" borderId="47" applyNumberFormat="0" applyFont="0" applyAlignment="0" applyProtection="0"/>
    <xf numFmtId="0" fontId="29" fillId="25" borderId="48" applyNumberFormat="0" applyAlignment="0" applyProtection="0"/>
    <xf numFmtId="0" fontId="31" fillId="0" borderId="49" applyNumberFormat="0" applyFill="0" applyAlignment="0" applyProtection="0"/>
    <xf numFmtId="0" fontId="14" fillId="28" borderId="47" applyNumberFormat="0" applyFont="0" applyAlignment="0" applyProtection="0"/>
    <xf numFmtId="0" fontId="29" fillId="25" borderId="48" applyNumberFormat="0" applyAlignment="0" applyProtection="0"/>
    <xf numFmtId="0" fontId="14" fillId="28" borderId="92" applyNumberFormat="0" applyFont="0" applyAlignment="0" applyProtection="0"/>
    <xf numFmtId="0" fontId="14" fillId="28" borderId="47" applyNumberFormat="0" applyFont="0" applyAlignment="0" applyProtection="0"/>
    <xf numFmtId="0" fontId="26" fillId="12" borderId="66" applyNumberFormat="0" applyAlignment="0" applyProtection="0"/>
    <xf numFmtId="0" fontId="19" fillId="25" borderId="50" applyNumberFormat="0" applyAlignment="0" applyProtection="0"/>
    <xf numFmtId="0" fontId="14" fillId="28" borderId="47" applyNumberFormat="0" applyFont="0" applyAlignment="0" applyProtection="0"/>
    <xf numFmtId="0" fontId="29" fillId="25" borderId="48" applyNumberFormat="0" applyAlignment="0" applyProtection="0"/>
    <xf numFmtId="0" fontId="31" fillId="0" borderId="49" applyNumberFormat="0" applyFill="0" applyAlignment="0" applyProtection="0"/>
    <xf numFmtId="0" fontId="26" fillId="12" borderId="50" applyNumberFormat="0" applyAlignment="0" applyProtection="0"/>
    <xf numFmtId="0" fontId="14" fillId="28" borderId="47" applyNumberFormat="0" applyFont="0" applyAlignment="0" applyProtection="0"/>
    <xf numFmtId="0" fontId="14" fillId="28" borderId="47" applyNumberFormat="0" applyFont="0" applyAlignment="0" applyProtection="0"/>
    <xf numFmtId="0" fontId="29" fillId="25" borderId="48" applyNumberFormat="0" applyAlignment="0" applyProtection="0"/>
    <xf numFmtId="0" fontId="31" fillId="0" borderId="49" applyNumberFormat="0" applyFill="0" applyAlignment="0" applyProtection="0"/>
    <xf numFmtId="0" fontId="19" fillId="25" borderId="91" applyNumberFormat="0" applyAlignment="0" applyProtection="0"/>
    <xf numFmtId="0" fontId="14" fillId="28" borderId="47" applyNumberFormat="0" applyFont="0" applyAlignment="0" applyProtection="0"/>
    <xf numFmtId="0" fontId="14" fillId="28" borderId="55" applyNumberFormat="0" applyFont="0" applyAlignment="0" applyProtection="0"/>
    <xf numFmtId="0" fontId="31" fillId="0" borderId="49" applyNumberFormat="0" applyFill="0" applyAlignment="0" applyProtection="0"/>
    <xf numFmtId="0" fontId="19" fillId="25" borderId="50" applyNumberFormat="0" applyAlignment="0" applyProtection="0"/>
    <xf numFmtId="0" fontId="19" fillId="25" borderId="50" applyNumberFormat="0" applyAlignment="0" applyProtection="0"/>
    <xf numFmtId="0" fontId="14" fillId="28" borderId="47" applyNumberFormat="0" applyFont="0" applyAlignment="0" applyProtection="0"/>
    <xf numFmtId="0" fontId="26" fillId="12" borderId="50" applyNumberFormat="0" applyAlignment="0" applyProtection="0"/>
    <xf numFmtId="0" fontId="29" fillId="25" borderId="48" applyNumberFormat="0" applyAlignment="0" applyProtection="0"/>
    <xf numFmtId="0" fontId="14" fillId="28" borderId="47" applyNumberFormat="0" applyFont="0" applyAlignment="0" applyProtection="0"/>
    <xf numFmtId="0" fontId="29" fillId="25" borderId="48" applyNumberFormat="0" applyAlignment="0" applyProtection="0"/>
    <xf numFmtId="0" fontId="31" fillId="0" borderId="49" applyNumberFormat="0" applyFill="0" applyAlignment="0" applyProtection="0"/>
    <xf numFmtId="0" fontId="26" fillId="12" borderId="50" applyNumberFormat="0" applyAlignment="0" applyProtection="0"/>
    <xf numFmtId="0" fontId="19" fillId="25" borderId="83" applyNumberFormat="0" applyAlignment="0" applyProtection="0"/>
    <xf numFmtId="0" fontId="14" fillId="28" borderId="47" applyNumberFormat="0" applyFont="0" applyAlignment="0" applyProtection="0"/>
    <xf numFmtId="0" fontId="29" fillId="25" borderId="56" applyNumberFormat="0" applyAlignment="0" applyProtection="0"/>
    <xf numFmtId="0" fontId="14" fillId="28" borderId="47" applyNumberFormat="0" applyFont="0" applyAlignment="0" applyProtection="0"/>
    <xf numFmtId="0" fontId="14" fillId="28" borderId="63" applyNumberFormat="0" applyFont="0" applyAlignment="0" applyProtection="0"/>
    <xf numFmtId="0" fontId="14" fillId="28" borderId="52" applyNumberFormat="0" applyFont="0" applyAlignment="0" applyProtection="0"/>
    <xf numFmtId="0" fontId="29" fillId="25" borderId="53" applyNumberFormat="0" applyAlignment="0" applyProtection="0"/>
    <xf numFmtId="0" fontId="31" fillId="0" borderId="54" applyNumberFormat="0" applyFill="0" applyAlignment="0" applyProtection="0"/>
    <xf numFmtId="0" fontId="14" fillId="28" borderId="52" applyNumberFormat="0" applyFont="0" applyAlignment="0" applyProtection="0"/>
    <xf numFmtId="0" fontId="14" fillId="28" borderId="52" applyNumberFormat="0" applyFont="0" applyAlignment="0" applyProtection="0"/>
    <xf numFmtId="0" fontId="31" fillId="0" borderId="54" applyNumberFormat="0" applyFill="0" applyAlignment="0" applyProtection="0"/>
    <xf numFmtId="0" fontId="14" fillId="28" borderId="52" applyNumberFormat="0" applyFont="0" applyAlignment="0" applyProtection="0"/>
    <xf numFmtId="0" fontId="19" fillId="25" borderId="51" applyNumberFormat="0" applyAlignment="0" applyProtection="0"/>
    <xf numFmtId="0" fontId="19" fillId="25" borderId="59" applyNumberFormat="0" applyAlignment="0" applyProtection="0"/>
    <xf numFmtId="0" fontId="31" fillId="0" borderId="70" applyNumberFormat="0" applyFill="0" applyAlignment="0" applyProtection="0"/>
    <xf numFmtId="0" fontId="14" fillId="28" borderId="52" applyNumberFormat="0" applyFont="0" applyAlignment="0" applyProtection="0"/>
    <xf numFmtId="0" fontId="26" fillId="12" borderId="51" applyNumberFormat="0" applyAlignment="0" applyProtection="0"/>
    <xf numFmtId="0" fontId="29" fillId="25" borderId="53" applyNumberFormat="0" applyAlignment="0" applyProtection="0"/>
    <xf numFmtId="0" fontId="26" fillId="12" borderId="51" applyNumberFormat="0" applyAlignment="0" applyProtection="0"/>
    <xf numFmtId="0" fontId="19" fillId="25" borderId="51" applyNumberFormat="0" applyAlignment="0" applyProtection="0"/>
    <xf numFmtId="0" fontId="19" fillId="25" borderId="51" applyNumberFormat="0" applyAlignment="0" applyProtection="0"/>
    <xf numFmtId="0" fontId="26" fillId="12" borderId="51" applyNumberFormat="0" applyAlignment="0" applyProtection="0"/>
    <xf numFmtId="0" fontId="19" fillId="25" borderId="51" applyNumberFormat="0" applyAlignment="0" applyProtection="0"/>
    <xf numFmtId="0" fontId="14" fillId="28" borderId="52" applyNumberFormat="0" applyFont="0" applyAlignment="0" applyProtection="0"/>
    <xf numFmtId="0" fontId="29" fillId="25" borderId="53" applyNumberFormat="0" applyAlignment="0" applyProtection="0"/>
    <xf numFmtId="0" fontId="31" fillId="0" borderId="54" applyNumberFormat="0" applyFill="0" applyAlignment="0" applyProtection="0"/>
    <xf numFmtId="0" fontId="26" fillId="12" borderId="51" applyNumberFormat="0" applyAlignment="0" applyProtection="0"/>
    <xf numFmtId="0" fontId="14" fillId="28" borderId="52" applyNumberFormat="0" applyFont="0" applyAlignment="0" applyProtection="0"/>
    <xf numFmtId="0" fontId="14" fillId="28" borderId="52" applyNumberFormat="0" applyFont="0" applyAlignment="0" applyProtection="0"/>
    <xf numFmtId="0" fontId="29" fillId="25" borderId="53" applyNumberFormat="0" applyAlignment="0" applyProtection="0"/>
    <xf numFmtId="0" fontId="31" fillId="0" borderId="54" applyNumberFormat="0" applyFill="0" applyAlignment="0" applyProtection="0"/>
    <xf numFmtId="0" fontId="19" fillId="25" borderId="59" applyNumberFormat="0" applyAlignment="0" applyProtection="0"/>
    <xf numFmtId="0" fontId="14" fillId="28" borderId="52" applyNumberFormat="0" applyFont="0" applyAlignment="0" applyProtection="0"/>
    <xf numFmtId="0" fontId="31" fillId="0" borderId="62" applyNumberFormat="0" applyFill="0" applyAlignment="0" applyProtection="0"/>
    <xf numFmtId="0" fontId="29" fillId="25" borderId="53" applyNumberFormat="0" applyAlignment="0" applyProtection="0"/>
    <xf numFmtId="0" fontId="31" fillId="0" borderId="54" applyNumberFormat="0" applyFill="0" applyAlignment="0" applyProtection="0"/>
    <xf numFmtId="0" fontId="14" fillId="28" borderId="52" applyNumberFormat="0" applyFont="0" applyAlignment="0" applyProtection="0"/>
    <xf numFmtId="0" fontId="14" fillId="28" borderId="52" applyNumberFormat="0" applyFont="0" applyAlignment="0" applyProtection="0"/>
    <xf numFmtId="0" fontId="19" fillId="25" borderId="51" applyNumberFormat="0" applyAlignment="0" applyProtection="0"/>
    <xf numFmtId="0" fontId="19" fillId="25" borderId="51" applyNumberFormat="0" applyAlignment="0" applyProtection="0"/>
    <xf numFmtId="0" fontId="26" fillId="12" borderId="51" applyNumberFormat="0" applyAlignment="0" applyProtection="0"/>
    <xf numFmtId="0" fontId="19" fillId="25" borderId="51" applyNumberFormat="0" applyAlignment="0" applyProtection="0"/>
    <xf numFmtId="0" fontId="26" fillId="12" borderId="51" applyNumberFormat="0" applyAlignment="0" applyProtection="0"/>
    <xf numFmtId="0" fontId="31" fillId="0" borderId="54" applyNumberFormat="0" applyFill="0" applyAlignment="0" applyProtection="0"/>
    <xf numFmtId="0" fontId="14" fillId="28" borderId="52" applyNumberFormat="0" applyFont="0" applyAlignment="0" applyProtection="0"/>
    <xf numFmtId="0" fontId="14" fillId="28" borderId="52" applyNumberFormat="0" applyFont="0" applyAlignment="0" applyProtection="0"/>
    <xf numFmtId="0" fontId="29" fillId="25" borderId="53" applyNumberFormat="0" applyAlignment="0" applyProtection="0"/>
    <xf numFmtId="0" fontId="26" fillId="12" borderId="51" applyNumberFormat="0" applyAlignment="0" applyProtection="0"/>
    <xf numFmtId="0" fontId="31" fillId="0" borderId="54" applyNumberFormat="0" applyFill="0" applyAlignment="0" applyProtection="0"/>
    <xf numFmtId="0" fontId="14" fillId="28" borderId="52" applyNumberFormat="0" applyFont="0" applyAlignment="0" applyProtection="0"/>
    <xf numFmtId="0" fontId="14" fillId="28" borderId="52" applyNumberFormat="0" applyFont="0" applyAlignment="0" applyProtection="0"/>
    <xf numFmtId="0" fontId="29" fillId="25" borderId="53" applyNumberFormat="0" applyAlignment="0" applyProtection="0"/>
    <xf numFmtId="0" fontId="31" fillId="0" borderId="54" applyNumberFormat="0" applyFill="0" applyAlignment="0" applyProtection="0"/>
    <xf numFmtId="0" fontId="14" fillId="28" borderId="52" applyNumberFormat="0" applyFont="0" applyAlignment="0" applyProtection="0"/>
    <xf numFmtId="0" fontId="29" fillId="25" borderId="53" applyNumberFormat="0" applyAlignment="0" applyProtection="0"/>
    <xf numFmtId="0" fontId="26" fillId="12" borderId="59" applyNumberFormat="0" applyAlignment="0" applyProtection="0"/>
    <xf numFmtId="0" fontId="14" fillId="28" borderId="52" applyNumberFormat="0" applyFont="0" applyAlignment="0" applyProtection="0"/>
    <xf numFmtId="0" fontId="29" fillId="25" borderId="61" applyNumberFormat="0" applyAlignment="0" applyProtection="0"/>
    <xf numFmtId="0" fontId="19" fillId="25" borderId="51" applyNumberFormat="0" applyAlignment="0" applyProtection="0"/>
    <xf numFmtId="0" fontId="14" fillId="28" borderId="52" applyNumberFormat="0" applyFont="0" applyAlignment="0" applyProtection="0"/>
    <xf numFmtId="0" fontId="29" fillId="25" borderId="53" applyNumberFormat="0" applyAlignment="0" applyProtection="0"/>
    <xf numFmtId="0" fontId="31" fillId="0" borderId="54" applyNumberFormat="0" applyFill="0" applyAlignment="0" applyProtection="0"/>
    <xf numFmtId="0" fontId="26" fillId="12" borderId="51" applyNumberFormat="0" applyAlignment="0" applyProtection="0"/>
    <xf numFmtId="0" fontId="14" fillId="28" borderId="52" applyNumberFormat="0" applyFont="0" applyAlignment="0" applyProtection="0"/>
    <xf numFmtId="0" fontId="14" fillId="28" borderId="52" applyNumberFormat="0" applyFont="0" applyAlignment="0" applyProtection="0"/>
    <xf numFmtId="0" fontId="29" fillId="25" borderId="53" applyNumberFormat="0" applyAlignment="0" applyProtection="0"/>
    <xf numFmtId="0" fontId="31" fillId="0" borderId="54" applyNumberFormat="0" applyFill="0" applyAlignment="0" applyProtection="0"/>
    <xf numFmtId="0" fontId="14" fillId="28" borderId="52" applyNumberFormat="0" applyFont="0" applyAlignment="0" applyProtection="0"/>
    <xf numFmtId="0" fontId="14" fillId="28" borderId="60" applyNumberFormat="0" applyFont="0" applyAlignment="0" applyProtection="0"/>
    <xf numFmtId="0" fontId="31" fillId="0" borderId="54" applyNumberFormat="0" applyFill="0" applyAlignment="0" applyProtection="0"/>
    <xf numFmtId="0" fontId="19" fillId="25" borderId="51" applyNumberFormat="0" applyAlignment="0" applyProtection="0"/>
    <xf numFmtId="0" fontId="19" fillId="25" borderId="51" applyNumberFormat="0" applyAlignment="0" applyProtection="0"/>
    <xf numFmtId="0" fontId="14" fillId="28" borderId="52" applyNumberFormat="0" applyFont="0" applyAlignment="0" applyProtection="0"/>
    <xf numFmtId="0" fontId="26" fillId="12" borderId="51" applyNumberFormat="0" applyAlignment="0" applyProtection="0"/>
    <xf numFmtId="0" fontId="29" fillId="25" borderId="53" applyNumberFormat="0" applyAlignment="0" applyProtection="0"/>
    <xf numFmtId="0" fontId="14" fillId="28" borderId="52" applyNumberFormat="0" applyFont="0" applyAlignment="0" applyProtection="0"/>
    <xf numFmtId="0" fontId="29" fillId="25" borderId="53" applyNumberFormat="0" applyAlignment="0" applyProtection="0"/>
    <xf numFmtId="0" fontId="31" fillId="0" borderId="54" applyNumberFormat="0" applyFill="0" applyAlignment="0" applyProtection="0"/>
    <xf numFmtId="0" fontId="26" fillId="12" borderId="51" applyNumberFormat="0" applyAlignment="0" applyProtection="0"/>
    <xf numFmtId="0" fontId="14" fillId="28" borderId="52" applyNumberFormat="0" applyFont="0" applyAlignment="0" applyProtection="0"/>
    <xf numFmtId="0" fontId="26" fillId="12" borderId="59" applyNumberFormat="0" applyAlignment="0" applyProtection="0"/>
    <xf numFmtId="0" fontId="14" fillId="28" borderId="52" applyNumberFormat="0" applyFont="0" applyAlignment="0" applyProtection="0"/>
    <xf numFmtId="0" fontId="31" fillId="0" borderId="57" applyNumberFormat="0" applyFill="0" applyAlignment="0" applyProtection="0"/>
    <xf numFmtId="0" fontId="29" fillId="25" borderId="56" applyNumberFormat="0" applyAlignment="0" applyProtection="0"/>
    <xf numFmtId="0" fontId="14" fillId="28" borderId="55" applyNumberFormat="0" applyFont="0" applyAlignment="0" applyProtection="0"/>
    <xf numFmtId="0" fontId="26" fillId="12" borderId="58" applyNumberFormat="0" applyAlignment="0" applyProtection="0"/>
    <xf numFmtId="0" fontId="19" fillId="25" borderId="58" applyNumberFormat="0" applyAlignment="0" applyProtection="0"/>
    <xf numFmtId="0" fontId="19" fillId="25" borderId="58" applyNumberFormat="0" applyAlignment="0" applyProtection="0"/>
    <xf numFmtId="0" fontId="26" fillId="12" borderId="58" applyNumberFormat="0" applyAlignment="0" applyProtection="0"/>
    <xf numFmtId="0" fontId="14" fillId="28" borderId="55" applyNumberFormat="0" applyFont="0" applyAlignment="0" applyProtection="0"/>
    <xf numFmtId="0" fontId="29" fillId="25" borderId="56" applyNumberFormat="0" applyAlignment="0" applyProtection="0"/>
    <xf numFmtId="0" fontId="31" fillId="0" borderId="57" applyNumberFormat="0" applyFill="0" applyAlignment="0" applyProtection="0"/>
    <xf numFmtId="0" fontId="14" fillId="28" borderId="55" applyNumberFormat="0" applyFont="0" applyAlignment="0" applyProtection="0"/>
    <xf numFmtId="0" fontId="14" fillId="28" borderId="55" applyNumberFormat="0" applyFont="0" applyAlignment="0" applyProtection="0"/>
    <xf numFmtId="0" fontId="31" fillId="0" borderId="57" applyNumberFormat="0" applyFill="0" applyAlignment="0" applyProtection="0"/>
    <xf numFmtId="0" fontId="14" fillId="28" borderId="55" applyNumberFormat="0" applyFont="0" applyAlignment="0" applyProtection="0"/>
    <xf numFmtId="0" fontId="19" fillId="25" borderId="58" applyNumberFormat="0" applyAlignment="0" applyProtection="0"/>
    <xf numFmtId="0" fontId="14" fillId="28" borderId="71" applyNumberFormat="0" applyFont="0" applyAlignment="0" applyProtection="0"/>
    <xf numFmtId="0" fontId="19" fillId="25" borderId="74" applyNumberFormat="0" applyAlignment="0" applyProtection="0"/>
    <xf numFmtId="0" fontId="14" fillId="28" borderId="55" applyNumberFormat="0" applyFont="0" applyAlignment="0" applyProtection="0"/>
    <xf numFmtId="0" fontId="26" fillId="12" borderId="58" applyNumberFormat="0" applyAlignment="0" applyProtection="0"/>
    <xf numFmtId="0" fontId="29" fillId="25" borderId="56" applyNumberFormat="0" applyAlignment="0" applyProtection="0"/>
    <xf numFmtId="0" fontId="26" fillId="12" borderId="58" applyNumberFormat="0" applyAlignment="0" applyProtection="0"/>
    <xf numFmtId="0" fontId="19" fillId="25" borderId="58" applyNumberFormat="0" applyAlignment="0" applyProtection="0"/>
    <xf numFmtId="0" fontId="19" fillId="25" borderId="58" applyNumberFormat="0" applyAlignment="0" applyProtection="0"/>
    <xf numFmtId="0" fontId="26" fillId="12" borderId="58" applyNumberFormat="0" applyAlignment="0" applyProtection="0"/>
    <xf numFmtId="0" fontId="19" fillId="25" borderId="58" applyNumberFormat="0" applyAlignment="0" applyProtection="0"/>
    <xf numFmtId="0" fontId="14" fillId="28" borderId="55" applyNumberFormat="0" applyFont="0" applyAlignment="0" applyProtection="0"/>
    <xf numFmtId="0" fontId="29" fillId="25" borderId="56" applyNumberFormat="0" applyAlignment="0" applyProtection="0"/>
    <xf numFmtId="0" fontId="31" fillId="0" borderId="57" applyNumberFormat="0" applyFill="0" applyAlignment="0" applyProtection="0"/>
    <xf numFmtId="0" fontId="26" fillId="12" borderId="58" applyNumberFormat="0" applyAlignment="0" applyProtection="0"/>
    <xf numFmtId="0" fontId="14" fillId="28" borderId="55" applyNumberFormat="0" applyFont="0" applyAlignment="0" applyProtection="0"/>
    <xf numFmtId="0" fontId="14" fillId="28" borderId="55" applyNumberFormat="0" applyFont="0" applyAlignment="0" applyProtection="0"/>
    <xf numFmtId="0" fontId="29" fillId="25" borderId="56" applyNumberFormat="0" applyAlignment="0" applyProtection="0"/>
    <xf numFmtId="0" fontId="31" fillId="0" borderId="57" applyNumberFormat="0" applyFill="0" applyAlignment="0" applyProtection="0"/>
    <xf numFmtId="0" fontId="14" fillId="28" borderId="63" applyNumberFormat="0" applyFont="0" applyAlignment="0" applyProtection="0"/>
    <xf numFmtId="0" fontId="14" fillId="28" borderId="55" applyNumberFormat="0" applyFont="0" applyAlignment="0" applyProtection="0"/>
    <xf numFmtId="0" fontId="31" fillId="0" borderId="65" applyNumberFormat="0" applyFill="0" applyAlignment="0" applyProtection="0"/>
    <xf numFmtId="0" fontId="29" fillId="25" borderId="56" applyNumberFormat="0" applyAlignment="0" applyProtection="0"/>
    <xf numFmtId="0" fontId="31" fillId="0" borderId="57" applyNumberFormat="0" applyFill="0" applyAlignment="0" applyProtection="0"/>
    <xf numFmtId="0" fontId="14" fillId="28" borderId="55" applyNumberFormat="0" applyFont="0" applyAlignment="0" applyProtection="0"/>
    <xf numFmtId="0" fontId="14" fillId="28" borderId="55" applyNumberFormat="0" applyFont="0" applyAlignment="0" applyProtection="0"/>
    <xf numFmtId="0" fontId="19" fillId="25" borderId="58" applyNumberFormat="0" applyAlignment="0" applyProtection="0"/>
    <xf numFmtId="0" fontId="19" fillId="25" borderId="58" applyNumberFormat="0" applyAlignment="0" applyProtection="0"/>
    <xf numFmtId="0" fontId="26" fillId="12" borderId="58" applyNumberFormat="0" applyAlignment="0" applyProtection="0"/>
    <xf numFmtId="0" fontId="19" fillId="25" borderId="58" applyNumberFormat="0" applyAlignment="0" applyProtection="0"/>
    <xf numFmtId="0" fontId="26" fillId="12" borderId="58" applyNumberFormat="0" applyAlignment="0" applyProtection="0"/>
    <xf numFmtId="0" fontId="31" fillId="0" borderId="57" applyNumberFormat="0" applyFill="0" applyAlignment="0" applyProtection="0"/>
    <xf numFmtId="0" fontId="14" fillId="28" borderId="55" applyNumberFormat="0" applyFont="0" applyAlignment="0" applyProtection="0"/>
    <xf numFmtId="0" fontId="14" fillId="28" borderId="55" applyNumberFormat="0" applyFont="0" applyAlignment="0" applyProtection="0"/>
    <xf numFmtId="0" fontId="29" fillId="25" borderId="56" applyNumberFormat="0" applyAlignment="0" applyProtection="0"/>
    <xf numFmtId="0" fontId="26" fillId="12" borderId="58" applyNumberFormat="0" applyAlignment="0" applyProtection="0"/>
    <xf numFmtId="0" fontId="31" fillId="0" borderId="57" applyNumberFormat="0" applyFill="0" applyAlignment="0" applyProtection="0"/>
    <xf numFmtId="0" fontId="14" fillId="28" borderId="55" applyNumberFormat="0" applyFont="0" applyAlignment="0" applyProtection="0"/>
    <xf numFmtId="0" fontId="14" fillId="28" borderId="55" applyNumberFormat="0" applyFont="0" applyAlignment="0" applyProtection="0"/>
    <xf numFmtId="0" fontId="29" fillId="25" borderId="56" applyNumberFormat="0" applyAlignment="0" applyProtection="0"/>
    <xf numFmtId="0" fontId="31" fillId="0" borderId="57" applyNumberFormat="0" applyFill="0" applyAlignment="0" applyProtection="0"/>
    <xf numFmtId="0" fontId="14" fillId="28" borderId="55" applyNumberFormat="0" applyFont="0" applyAlignment="0" applyProtection="0"/>
    <xf numFmtId="0" fontId="29" fillId="25" borderId="56" applyNumberFormat="0" applyAlignment="0" applyProtection="0"/>
    <xf numFmtId="0" fontId="29" fillId="25" borderId="72" applyNumberFormat="0" applyAlignment="0" applyProtection="0"/>
    <xf numFmtId="0" fontId="14" fillId="28" borderId="55" applyNumberFormat="0" applyFont="0" applyAlignment="0" applyProtection="0"/>
    <xf numFmtId="0" fontId="19" fillId="25" borderId="58" applyNumberFormat="0" applyAlignment="0" applyProtection="0"/>
    <xf numFmtId="0" fontId="14" fillId="28" borderId="55" applyNumberFormat="0" applyFont="0" applyAlignment="0" applyProtection="0"/>
    <xf numFmtId="0" fontId="29" fillId="25" borderId="56" applyNumberFormat="0" applyAlignment="0" applyProtection="0"/>
    <xf numFmtId="0" fontId="31" fillId="0" borderId="57" applyNumberFormat="0" applyFill="0" applyAlignment="0" applyProtection="0"/>
    <xf numFmtId="0" fontId="26" fillId="12" borderId="58" applyNumberFormat="0" applyAlignment="0" applyProtection="0"/>
    <xf numFmtId="0" fontId="14" fillId="28" borderId="55" applyNumberFormat="0" applyFont="0" applyAlignment="0" applyProtection="0"/>
    <xf numFmtId="0" fontId="14" fillId="28" borderId="55" applyNumberFormat="0" applyFont="0" applyAlignment="0" applyProtection="0"/>
    <xf numFmtId="0" fontId="29" fillId="25" borderId="56" applyNumberFormat="0" applyAlignment="0" applyProtection="0"/>
    <xf numFmtId="0" fontId="31" fillId="0" borderId="57" applyNumberFormat="0" applyFill="0" applyAlignment="0" applyProtection="0"/>
    <xf numFmtId="0" fontId="31" fillId="0" borderId="65" applyNumberFormat="0" applyFill="0" applyAlignment="0" applyProtection="0"/>
    <xf numFmtId="0" fontId="14" fillId="28" borderId="55" applyNumberFormat="0" applyFont="0" applyAlignment="0" applyProtection="0"/>
    <xf numFmtId="0" fontId="31" fillId="0" borderId="57" applyNumberFormat="0" applyFill="0" applyAlignment="0" applyProtection="0"/>
    <xf numFmtId="0" fontId="19" fillId="25" borderId="58" applyNumberFormat="0" applyAlignment="0" applyProtection="0"/>
    <xf numFmtId="0" fontId="19" fillId="25" borderId="58" applyNumberFormat="0" applyAlignment="0" applyProtection="0"/>
    <xf numFmtId="0" fontId="14" fillId="28" borderId="55" applyNumberFormat="0" applyFont="0" applyAlignment="0" applyProtection="0"/>
    <xf numFmtId="0" fontId="26" fillId="12" borderId="58" applyNumberFormat="0" applyAlignment="0" applyProtection="0"/>
    <xf numFmtId="0" fontId="29" fillId="25" borderId="56" applyNumberFormat="0" applyAlignment="0" applyProtection="0"/>
    <xf numFmtId="0" fontId="14" fillId="28" borderId="55" applyNumberFormat="0" applyFont="0" applyAlignment="0" applyProtection="0"/>
    <xf numFmtId="0" fontId="29" fillId="25" borderId="56" applyNumberFormat="0" applyAlignment="0" applyProtection="0"/>
    <xf numFmtId="0" fontId="31" fillId="0" borderId="57" applyNumberFormat="0" applyFill="0" applyAlignment="0" applyProtection="0"/>
    <xf numFmtId="0" fontId="26" fillId="12" borderId="58" applyNumberFormat="0" applyAlignment="0" applyProtection="0"/>
    <xf numFmtId="0" fontId="29" fillId="25" borderId="64" applyNumberFormat="0" applyAlignment="0" applyProtection="0"/>
    <xf numFmtId="0" fontId="14" fillId="28" borderId="55" applyNumberFormat="0" applyFont="0" applyAlignment="0" applyProtection="0"/>
    <xf numFmtId="0" fontId="19" fillId="25" borderId="75" applyNumberFormat="0" applyAlignment="0" applyProtection="0"/>
    <xf numFmtId="0" fontId="14" fillId="28" borderId="55" applyNumberFormat="0" applyFont="0" applyAlignment="0" applyProtection="0"/>
    <xf numFmtId="0" fontId="14" fillId="28" borderId="63" applyNumberFormat="0" applyFont="0" applyAlignment="0" applyProtection="0"/>
    <xf numFmtId="0" fontId="14" fillId="28" borderId="60" applyNumberFormat="0" applyFont="0" applyAlignment="0" applyProtection="0"/>
    <xf numFmtId="0" fontId="29" fillId="25" borderId="61" applyNumberFormat="0" applyAlignment="0" applyProtection="0"/>
    <xf numFmtId="0" fontId="31" fillId="0" borderId="62" applyNumberFormat="0" applyFill="0" applyAlignment="0" applyProtection="0"/>
    <xf numFmtId="0" fontId="14" fillId="28" borderId="60" applyNumberFormat="0" applyFont="0" applyAlignment="0" applyProtection="0"/>
    <xf numFmtId="0" fontId="14" fillId="28" borderId="60" applyNumberFormat="0" applyFont="0" applyAlignment="0" applyProtection="0"/>
    <xf numFmtId="0" fontId="31" fillId="0" borderId="62" applyNumberFormat="0" applyFill="0" applyAlignment="0" applyProtection="0"/>
    <xf numFmtId="0" fontId="14" fillId="28" borderId="60" applyNumberFormat="0" applyFont="0" applyAlignment="0" applyProtection="0"/>
    <xf numFmtId="0" fontId="19" fillId="25" borderId="59" applyNumberFormat="0" applyAlignment="0" applyProtection="0"/>
    <xf numFmtId="0" fontId="26" fillId="12" borderId="83" applyNumberFormat="0" applyAlignment="0" applyProtection="0"/>
    <xf numFmtId="0" fontId="31" fillId="0" borderId="81" applyNumberFormat="0" applyFill="0" applyAlignment="0" applyProtection="0"/>
    <xf numFmtId="0" fontId="14" fillId="28" borderId="60" applyNumberFormat="0" applyFont="0" applyAlignment="0" applyProtection="0"/>
    <xf numFmtId="0" fontId="26" fillId="12" borderId="59" applyNumberFormat="0" applyAlignment="0" applyProtection="0"/>
    <xf numFmtId="0" fontId="29" fillId="25" borderId="61" applyNumberFormat="0" applyAlignment="0" applyProtection="0"/>
    <xf numFmtId="0" fontId="26" fillId="12" borderId="59" applyNumberFormat="0" applyAlignment="0" applyProtection="0"/>
    <xf numFmtId="0" fontId="19" fillId="25" borderId="59" applyNumberFormat="0" applyAlignment="0" applyProtection="0"/>
    <xf numFmtId="0" fontId="19" fillId="25" borderId="59" applyNumberFormat="0" applyAlignment="0" applyProtection="0"/>
    <xf numFmtId="0" fontId="26" fillId="12" borderId="59" applyNumberFormat="0" applyAlignment="0" applyProtection="0"/>
    <xf numFmtId="0" fontId="19" fillId="25" borderId="59" applyNumberFormat="0" applyAlignment="0" applyProtection="0"/>
    <xf numFmtId="0" fontId="14" fillId="28" borderId="60" applyNumberFormat="0" applyFont="0" applyAlignment="0" applyProtection="0"/>
    <xf numFmtId="0" fontId="29" fillId="25" borderId="61" applyNumberFormat="0" applyAlignment="0" applyProtection="0"/>
    <xf numFmtId="0" fontId="31" fillId="0" borderId="62" applyNumberFormat="0" applyFill="0" applyAlignment="0" applyProtection="0"/>
    <xf numFmtId="0" fontId="26" fillId="12" borderId="59" applyNumberFormat="0" applyAlignment="0" applyProtection="0"/>
    <xf numFmtId="0" fontId="14" fillId="28" borderId="60" applyNumberFormat="0" applyFont="0" applyAlignment="0" applyProtection="0"/>
    <xf numFmtId="0" fontId="14" fillId="28" borderId="60" applyNumberFormat="0" applyFont="0" applyAlignment="0" applyProtection="0"/>
    <xf numFmtId="0" fontId="29" fillId="25" borderId="61" applyNumberFormat="0" applyAlignment="0" applyProtection="0"/>
    <xf numFmtId="0" fontId="31" fillId="0" borderId="62" applyNumberFormat="0" applyFill="0" applyAlignment="0" applyProtection="0"/>
    <xf numFmtId="0" fontId="31" fillId="0" borderId="70" applyNumberFormat="0" applyFill="0" applyAlignment="0" applyProtection="0"/>
    <xf numFmtId="0" fontId="14" fillId="28" borderId="60" applyNumberFormat="0" applyFont="0" applyAlignment="0" applyProtection="0"/>
    <xf numFmtId="0" fontId="14" fillId="28" borderId="87" applyNumberFormat="0" applyFont="0" applyAlignment="0" applyProtection="0"/>
    <xf numFmtId="0" fontId="29" fillId="25" borderId="61" applyNumberFormat="0" applyAlignment="0" applyProtection="0"/>
    <xf numFmtId="0" fontId="31" fillId="0" borderId="62" applyNumberFormat="0" applyFill="0" applyAlignment="0" applyProtection="0"/>
    <xf numFmtId="0" fontId="14" fillId="28" borderId="60" applyNumberFormat="0" applyFont="0" applyAlignment="0" applyProtection="0"/>
    <xf numFmtId="0" fontId="14" fillId="28" borderId="60" applyNumberFormat="0" applyFont="0" applyAlignment="0" applyProtection="0"/>
    <xf numFmtId="0" fontId="19" fillId="25" borderId="59" applyNumberFormat="0" applyAlignment="0" applyProtection="0"/>
    <xf numFmtId="0" fontId="19" fillId="25" borderId="59" applyNumberFormat="0" applyAlignment="0" applyProtection="0"/>
    <xf numFmtId="0" fontId="26" fillId="12" borderId="59" applyNumberFormat="0" applyAlignment="0" applyProtection="0"/>
    <xf numFmtId="0" fontId="19" fillId="25" borderId="59" applyNumberFormat="0" applyAlignment="0" applyProtection="0"/>
    <xf numFmtId="0" fontId="26" fillId="12" borderId="59" applyNumberFormat="0" applyAlignment="0" applyProtection="0"/>
    <xf numFmtId="0" fontId="31" fillId="0" borderId="62" applyNumberFormat="0" applyFill="0" applyAlignment="0" applyProtection="0"/>
    <xf numFmtId="0" fontId="14" fillId="28" borderId="60" applyNumberFormat="0" applyFont="0" applyAlignment="0" applyProtection="0"/>
    <xf numFmtId="0" fontId="14" fillId="28" borderId="60" applyNumberFormat="0" applyFont="0" applyAlignment="0" applyProtection="0"/>
    <xf numFmtId="0" fontId="29" fillId="25" borderId="61" applyNumberFormat="0" applyAlignment="0" applyProtection="0"/>
    <xf numFmtId="0" fontId="26" fillId="12" borderId="59" applyNumberFormat="0" applyAlignment="0" applyProtection="0"/>
    <xf numFmtId="0" fontId="31" fillId="0" borderId="62" applyNumberFormat="0" applyFill="0" applyAlignment="0" applyProtection="0"/>
    <xf numFmtId="0" fontId="14" fillId="28" borderId="60" applyNumberFormat="0" applyFont="0" applyAlignment="0" applyProtection="0"/>
    <xf numFmtId="0" fontId="14" fillId="28" borderId="60" applyNumberFormat="0" applyFont="0" applyAlignment="0" applyProtection="0"/>
    <xf numFmtId="0" fontId="29" fillId="25" borderId="61" applyNumberFormat="0" applyAlignment="0" applyProtection="0"/>
    <xf numFmtId="0" fontId="31" fillId="0" borderId="62" applyNumberFormat="0" applyFill="0" applyAlignment="0" applyProtection="0"/>
    <xf numFmtId="0" fontId="14" fillId="28" borderId="60" applyNumberFormat="0" applyFont="0" applyAlignment="0" applyProtection="0"/>
    <xf numFmtId="0" fontId="29" fillId="25" borderId="61" applyNumberFormat="0" applyAlignment="0" applyProtection="0"/>
    <xf numFmtId="0" fontId="29" fillId="25" borderId="69" applyNumberFormat="0" applyAlignment="0" applyProtection="0"/>
    <xf numFmtId="0" fontId="14" fillId="28" borderId="60" applyNumberFormat="0" applyFont="0" applyAlignment="0" applyProtection="0"/>
    <xf numFmtId="0" fontId="29" fillId="25" borderId="96" applyNumberFormat="0" applyAlignment="0" applyProtection="0"/>
    <xf numFmtId="0" fontId="19" fillId="25" borderId="59" applyNumberFormat="0" applyAlignment="0" applyProtection="0"/>
    <xf numFmtId="0" fontId="14" fillId="28" borderId="60" applyNumberFormat="0" applyFont="0" applyAlignment="0" applyProtection="0"/>
    <xf numFmtId="0" fontId="29" fillId="25" borderId="61" applyNumberFormat="0" applyAlignment="0" applyProtection="0"/>
    <xf numFmtId="0" fontId="31" fillId="0" borderId="62" applyNumberFormat="0" applyFill="0" applyAlignment="0" applyProtection="0"/>
    <xf numFmtId="0" fontId="26" fillId="12" borderId="59" applyNumberFormat="0" applyAlignment="0" applyProtection="0"/>
    <xf numFmtId="0" fontId="14" fillId="28" borderId="60" applyNumberFormat="0" applyFont="0" applyAlignment="0" applyProtection="0"/>
    <xf numFmtId="0" fontId="14" fillId="28" borderId="60" applyNumberFormat="0" applyFont="0" applyAlignment="0" applyProtection="0"/>
    <xf numFmtId="0" fontId="29" fillId="25" borderId="61" applyNumberFormat="0" applyAlignment="0" applyProtection="0"/>
    <xf numFmtId="0" fontId="31" fillId="0" borderId="62" applyNumberFormat="0" applyFill="0" applyAlignment="0" applyProtection="0"/>
    <xf numFmtId="0" fontId="14" fillId="28" borderId="68" applyNumberFormat="0" applyFont="0" applyAlignment="0" applyProtection="0"/>
    <xf numFmtId="0" fontId="14" fillId="28" borderId="60" applyNumberFormat="0" applyFont="0" applyAlignment="0" applyProtection="0"/>
    <xf numFmtId="0" fontId="31" fillId="0" borderId="62" applyNumberFormat="0" applyFill="0" applyAlignment="0" applyProtection="0"/>
    <xf numFmtId="0" fontId="19" fillId="25" borderId="59" applyNumberFormat="0" applyAlignment="0" applyProtection="0"/>
    <xf numFmtId="0" fontId="19" fillId="25" borderId="59" applyNumberFormat="0" applyAlignment="0" applyProtection="0"/>
    <xf numFmtId="0" fontId="14" fillId="28" borderId="60" applyNumberFormat="0" applyFont="0" applyAlignment="0" applyProtection="0"/>
    <xf numFmtId="0" fontId="26" fillId="12" borderId="59" applyNumberFormat="0" applyAlignment="0" applyProtection="0"/>
    <xf numFmtId="0" fontId="29" fillId="25" borderId="61" applyNumberFormat="0" applyAlignment="0" applyProtection="0"/>
    <xf numFmtId="0" fontId="14" fillId="28" borderId="60" applyNumberFormat="0" applyFont="0" applyAlignment="0" applyProtection="0"/>
    <xf numFmtId="0" fontId="29" fillId="25" borderId="61" applyNumberFormat="0" applyAlignment="0" applyProtection="0"/>
    <xf numFmtId="0" fontId="31" fillId="0" borderId="62" applyNumberFormat="0" applyFill="0" applyAlignment="0" applyProtection="0"/>
    <xf numFmtId="0" fontId="26" fillId="12" borderId="59" applyNumberFormat="0" applyAlignment="0" applyProtection="0"/>
    <xf numFmtId="0" fontId="26" fillId="12" borderId="67" applyNumberFormat="0" applyAlignment="0" applyProtection="0"/>
    <xf numFmtId="0" fontId="14" fillId="28" borderId="60" applyNumberFormat="0" applyFont="0" applyAlignment="0" applyProtection="0"/>
    <xf numFmtId="0" fontId="14" fillId="28" borderId="68" applyNumberFormat="0" applyFont="0" applyAlignment="0" applyProtection="0"/>
    <xf numFmtId="0" fontId="14" fillId="28" borderId="60" applyNumberFormat="0" applyFont="0" applyAlignment="0" applyProtection="0"/>
    <xf numFmtId="0" fontId="19" fillId="25" borderId="67" applyNumberFormat="0" applyAlignment="0" applyProtection="0"/>
    <xf numFmtId="0" fontId="19" fillId="25" borderId="66" applyNumberFormat="0" applyAlignment="0" applyProtection="0"/>
    <xf numFmtId="0" fontId="26" fillId="12" borderId="66" applyNumberFormat="0" applyAlignment="0" applyProtection="0"/>
    <xf numFmtId="0" fontId="14" fillId="28" borderId="63" applyNumberFormat="0" applyFont="0" applyAlignment="0" applyProtection="0"/>
    <xf numFmtId="0" fontId="29" fillId="25" borderId="64" applyNumberFormat="0" applyAlignment="0" applyProtection="0"/>
    <xf numFmtId="0" fontId="31" fillId="0" borderId="65" applyNumberFormat="0" applyFill="0" applyAlignment="0" applyProtection="0"/>
    <xf numFmtId="0" fontId="14" fillId="28" borderId="63" applyNumberFormat="0" applyFont="0" applyAlignment="0" applyProtection="0"/>
    <xf numFmtId="0" fontId="14" fillId="28" borderId="63" applyNumberFormat="0" applyFont="0" applyAlignment="0" applyProtection="0"/>
    <xf numFmtId="0" fontId="31" fillId="0" borderId="65" applyNumberFormat="0" applyFill="0" applyAlignment="0" applyProtection="0"/>
    <xf numFmtId="0" fontId="14" fillId="28" borderId="63" applyNumberFormat="0" applyFont="0" applyAlignment="0" applyProtection="0"/>
    <xf numFmtId="0" fontId="19" fillId="25" borderId="66" applyNumberFormat="0" applyAlignment="0" applyProtection="0"/>
    <xf numFmtId="0" fontId="14" fillId="28" borderId="63" applyNumberFormat="0" applyFont="0" applyAlignment="0" applyProtection="0"/>
    <xf numFmtId="0" fontId="26" fillId="12" borderId="66" applyNumberFormat="0" applyAlignment="0" applyProtection="0"/>
    <xf numFmtId="0" fontId="29" fillId="25" borderId="64" applyNumberFormat="0" applyAlignment="0" applyProtection="0"/>
    <xf numFmtId="0" fontId="26" fillId="12" borderId="66" applyNumberFormat="0" applyAlignment="0" applyProtection="0"/>
    <xf numFmtId="0" fontId="19" fillId="25" borderId="66" applyNumberFormat="0" applyAlignment="0" applyProtection="0"/>
    <xf numFmtId="0" fontId="19" fillId="25" borderId="66" applyNumberFormat="0" applyAlignment="0" applyProtection="0"/>
    <xf numFmtId="0" fontId="26" fillId="12" borderId="66" applyNumberFormat="0" applyAlignment="0" applyProtection="0"/>
    <xf numFmtId="0" fontId="19" fillId="25" borderId="66" applyNumberFormat="0" applyAlignment="0" applyProtection="0"/>
    <xf numFmtId="0" fontId="14" fillId="28" borderId="63" applyNumberFormat="0" applyFont="0" applyAlignment="0" applyProtection="0"/>
    <xf numFmtId="0" fontId="29" fillId="25" borderId="64" applyNumberFormat="0" applyAlignment="0" applyProtection="0"/>
    <xf numFmtId="0" fontId="31" fillId="0" borderId="65" applyNumberFormat="0" applyFill="0" applyAlignment="0" applyProtection="0"/>
    <xf numFmtId="0" fontId="26" fillId="12" borderId="66" applyNumberFormat="0" applyAlignment="0" applyProtection="0"/>
    <xf numFmtId="0" fontId="14" fillId="28" borderId="63" applyNumberFormat="0" applyFont="0" applyAlignment="0" applyProtection="0"/>
    <xf numFmtId="0" fontId="14" fillId="28" borderId="63" applyNumberFormat="0" applyFont="0" applyAlignment="0" applyProtection="0"/>
    <xf numFmtId="0" fontId="29" fillId="25" borderId="64" applyNumberFormat="0" applyAlignment="0" applyProtection="0"/>
    <xf numFmtId="0" fontId="31" fillId="0" borderId="65" applyNumberFormat="0" applyFill="0" applyAlignment="0" applyProtection="0"/>
    <xf numFmtId="0" fontId="14" fillId="28" borderId="71" applyNumberFormat="0" applyFont="0" applyAlignment="0" applyProtection="0"/>
    <xf numFmtId="0" fontId="14" fillId="28" borderId="63" applyNumberFormat="0" applyFont="0" applyAlignment="0" applyProtection="0"/>
    <xf numFmtId="0" fontId="31" fillId="0" borderId="73" applyNumberFormat="0" applyFill="0" applyAlignment="0" applyProtection="0"/>
    <xf numFmtId="0" fontId="29" fillId="25" borderId="64" applyNumberFormat="0" applyAlignment="0" applyProtection="0"/>
    <xf numFmtId="0" fontId="31" fillId="0" borderId="65" applyNumberFormat="0" applyFill="0" applyAlignment="0" applyProtection="0"/>
    <xf numFmtId="0" fontId="14" fillId="28" borderId="63" applyNumberFormat="0" applyFont="0" applyAlignment="0" applyProtection="0"/>
    <xf numFmtId="0" fontId="14" fillId="28" borderId="63" applyNumberFormat="0" applyFont="0" applyAlignment="0" applyProtection="0"/>
    <xf numFmtId="0" fontId="19" fillId="25" borderId="66" applyNumberFormat="0" applyAlignment="0" applyProtection="0"/>
    <xf numFmtId="0" fontId="19" fillId="25" borderId="66" applyNumberFormat="0" applyAlignment="0" applyProtection="0"/>
    <xf numFmtId="0" fontId="26" fillId="12" borderId="66" applyNumberFormat="0" applyAlignment="0" applyProtection="0"/>
    <xf numFmtId="0" fontId="19" fillId="25" borderId="66" applyNumberFormat="0" applyAlignment="0" applyProtection="0"/>
    <xf numFmtId="0" fontId="26" fillId="12" borderId="66" applyNumberFormat="0" applyAlignment="0" applyProtection="0"/>
    <xf numFmtId="0" fontId="31" fillId="0" borderId="65" applyNumberFormat="0" applyFill="0" applyAlignment="0" applyProtection="0"/>
    <xf numFmtId="0" fontId="14" fillId="28" borderId="63" applyNumberFormat="0" applyFont="0" applyAlignment="0" applyProtection="0"/>
    <xf numFmtId="0" fontId="14" fillId="28" borderId="63" applyNumberFormat="0" applyFont="0" applyAlignment="0" applyProtection="0"/>
    <xf numFmtId="0" fontId="29" fillId="25" borderId="64" applyNumberFormat="0" applyAlignment="0" applyProtection="0"/>
    <xf numFmtId="0" fontId="26" fillId="12" borderId="66" applyNumberFormat="0" applyAlignment="0" applyProtection="0"/>
    <xf numFmtId="0" fontId="31" fillId="0" borderId="65" applyNumberFormat="0" applyFill="0" applyAlignment="0" applyProtection="0"/>
    <xf numFmtId="0" fontId="14" fillId="28" borderId="63" applyNumberFormat="0" applyFont="0" applyAlignment="0" applyProtection="0"/>
    <xf numFmtId="0" fontId="14" fillId="28" borderId="63" applyNumberFormat="0" applyFont="0" applyAlignment="0" applyProtection="0"/>
    <xf numFmtId="0" fontId="29" fillId="25" borderId="64" applyNumberFormat="0" applyAlignment="0" applyProtection="0"/>
    <xf numFmtId="0" fontId="31" fillId="0" borderId="65" applyNumberFormat="0" applyFill="0" applyAlignment="0" applyProtection="0"/>
    <xf numFmtId="0" fontId="14" fillId="28" borderId="63" applyNumberFormat="0" applyFont="0" applyAlignment="0" applyProtection="0"/>
    <xf numFmtId="0" fontId="29" fillId="25" borderId="64" applyNumberFormat="0" applyAlignment="0" applyProtection="0"/>
    <xf numFmtId="0" fontId="14" fillId="28" borderId="63" applyNumberFormat="0" applyFont="0" applyAlignment="0" applyProtection="0"/>
    <xf numFmtId="0" fontId="19" fillId="25" borderId="66" applyNumberFormat="0" applyAlignment="0" applyProtection="0"/>
    <xf numFmtId="0" fontId="14" fillId="28" borderId="63" applyNumberFormat="0" applyFont="0" applyAlignment="0" applyProtection="0"/>
    <xf numFmtId="0" fontId="29" fillId="25" borderId="64" applyNumberFormat="0" applyAlignment="0" applyProtection="0"/>
    <xf numFmtId="0" fontId="31" fillId="0" borderId="65" applyNumberFormat="0" applyFill="0" applyAlignment="0" applyProtection="0"/>
    <xf numFmtId="0" fontId="26" fillId="12" borderId="66" applyNumberFormat="0" applyAlignment="0" applyProtection="0"/>
    <xf numFmtId="0" fontId="14" fillId="28" borderId="63" applyNumberFormat="0" applyFont="0" applyAlignment="0" applyProtection="0"/>
    <xf numFmtId="0" fontId="14" fillId="28" borderId="63" applyNumberFormat="0" applyFont="0" applyAlignment="0" applyProtection="0"/>
    <xf numFmtId="0" fontId="29" fillId="25" borderId="64" applyNumberFormat="0" applyAlignment="0" applyProtection="0"/>
    <xf numFmtId="0" fontId="31" fillId="0" borderId="65" applyNumberFormat="0" applyFill="0" applyAlignment="0" applyProtection="0"/>
    <xf numFmtId="0" fontId="31" fillId="0" borderId="73" applyNumberFormat="0" applyFill="0" applyAlignment="0" applyProtection="0"/>
    <xf numFmtId="0" fontId="14" fillId="28" borderId="63" applyNumberFormat="0" applyFont="0" applyAlignment="0" applyProtection="0"/>
    <xf numFmtId="0" fontId="31" fillId="0" borderId="65" applyNumberFormat="0" applyFill="0" applyAlignment="0" applyProtection="0"/>
    <xf numFmtId="0" fontId="19" fillId="25" borderId="66" applyNumberFormat="0" applyAlignment="0" applyProtection="0"/>
    <xf numFmtId="0" fontId="19" fillId="25" borderId="66" applyNumberFormat="0" applyAlignment="0" applyProtection="0"/>
    <xf numFmtId="0" fontId="14" fillId="28" borderId="63" applyNumberFormat="0" applyFont="0" applyAlignment="0" applyProtection="0"/>
    <xf numFmtId="0" fontId="26" fillId="12" borderId="66" applyNumberFormat="0" applyAlignment="0" applyProtection="0"/>
    <xf numFmtId="0" fontId="29" fillId="25" borderId="64" applyNumberFormat="0" applyAlignment="0" applyProtection="0"/>
    <xf numFmtId="0" fontId="14" fillId="28" borderId="63" applyNumberFormat="0" applyFont="0" applyAlignment="0" applyProtection="0"/>
    <xf numFmtId="0" fontId="29" fillId="25" borderId="64" applyNumberFormat="0" applyAlignment="0" applyProtection="0"/>
    <xf numFmtId="0" fontId="31" fillId="0" borderId="65" applyNumberFormat="0" applyFill="0" applyAlignment="0" applyProtection="0"/>
    <xf numFmtId="0" fontId="26" fillId="12" borderId="66" applyNumberFormat="0" applyAlignment="0" applyProtection="0"/>
    <xf numFmtId="0" fontId="29" fillId="25" borderId="72" applyNumberFormat="0" applyAlignment="0" applyProtection="0"/>
    <xf numFmtId="0" fontId="14" fillId="28" borderId="63" applyNumberFormat="0" applyFont="0" applyAlignment="0" applyProtection="0"/>
    <xf numFmtId="0" fontId="14" fillId="28" borderId="63" applyNumberFormat="0" applyFont="0" applyAlignment="0" applyProtection="0"/>
    <xf numFmtId="0" fontId="14" fillId="28" borderId="71" applyNumberFormat="0" applyFont="0" applyAlignment="0" applyProtection="0"/>
    <xf numFmtId="0" fontId="14" fillId="28" borderId="68" applyNumberFormat="0" applyFont="0" applyAlignment="0" applyProtection="0"/>
    <xf numFmtId="0" fontId="29" fillId="25" borderId="69" applyNumberFormat="0" applyAlignment="0" applyProtection="0"/>
    <xf numFmtId="0" fontId="31" fillId="0" borderId="70" applyNumberFormat="0" applyFill="0" applyAlignment="0" applyProtection="0"/>
    <xf numFmtId="0" fontId="14" fillId="28" borderId="68" applyNumberFormat="0" applyFont="0" applyAlignment="0" applyProtection="0"/>
    <xf numFmtId="0" fontId="14" fillId="28" borderId="68" applyNumberFormat="0" applyFont="0" applyAlignment="0" applyProtection="0"/>
    <xf numFmtId="0" fontId="31" fillId="0" borderId="70" applyNumberFormat="0" applyFill="0" applyAlignment="0" applyProtection="0"/>
    <xf numFmtId="0" fontId="14" fillId="28" borderId="68" applyNumberFormat="0" applyFont="0" applyAlignment="0" applyProtection="0"/>
    <xf numFmtId="0" fontId="19" fillId="25" borderId="67" applyNumberFormat="0" applyAlignment="0" applyProtection="0"/>
    <xf numFmtId="0" fontId="31" fillId="0" borderId="78" applyNumberFormat="0" applyFill="0" applyAlignment="0" applyProtection="0"/>
    <xf numFmtId="0" fontId="14" fillId="28" borderId="68" applyNumberFormat="0" applyFont="0" applyAlignment="0" applyProtection="0"/>
    <xf numFmtId="0" fontId="26" fillId="12" borderId="67" applyNumberFormat="0" applyAlignment="0" applyProtection="0"/>
    <xf numFmtId="0" fontId="29" fillId="25" borderId="69" applyNumberFormat="0" applyAlignment="0" applyProtection="0"/>
    <xf numFmtId="0" fontId="26" fillId="12" borderId="67" applyNumberFormat="0" applyAlignment="0" applyProtection="0"/>
    <xf numFmtId="0" fontId="19" fillId="25" borderId="67" applyNumberFormat="0" applyAlignment="0" applyProtection="0"/>
    <xf numFmtId="0" fontId="19" fillId="25" borderId="67" applyNumberFormat="0" applyAlignment="0" applyProtection="0"/>
    <xf numFmtId="0" fontId="26" fillId="12" borderId="67" applyNumberFormat="0" applyAlignment="0" applyProtection="0"/>
    <xf numFmtId="0" fontId="19" fillId="25" borderId="67" applyNumberFormat="0" applyAlignment="0" applyProtection="0"/>
    <xf numFmtId="0" fontId="14" fillId="28" borderId="68" applyNumberFormat="0" applyFont="0" applyAlignment="0" applyProtection="0"/>
    <xf numFmtId="0" fontId="29" fillId="25" borderId="69" applyNumberFormat="0" applyAlignment="0" applyProtection="0"/>
    <xf numFmtId="0" fontId="31" fillId="0" borderId="70" applyNumberFormat="0" applyFill="0" applyAlignment="0" applyProtection="0"/>
    <xf numFmtId="0" fontId="26" fillId="12" borderId="67" applyNumberFormat="0" applyAlignment="0" applyProtection="0"/>
    <xf numFmtId="0" fontId="14" fillId="28" borderId="68" applyNumberFormat="0" applyFont="0" applyAlignment="0" applyProtection="0"/>
    <xf numFmtId="0" fontId="14" fillId="28" borderId="68" applyNumberFormat="0" applyFont="0" applyAlignment="0" applyProtection="0"/>
    <xf numFmtId="0" fontId="29" fillId="25" borderId="69" applyNumberFormat="0" applyAlignment="0" applyProtection="0"/>
    <xf numFmtId="0" fontId="31" fillId="0" borderId="70" applyNumberFormat="0" applyFill="0" applyAlignment="0" applyProtection="0"/>
    <xf numFmtId="0" fontId="31" fillId="0" borderId="89" applyNumberFormat="0" applyFill="0" applyAlignment="0" applyProtection="0"/>
    <xf numFmtId="0" fontId="14" fillId="28" borderId="68" applyNumberFormat="0" applyFont="0" applyAlignment="0" applyProtection="0"/>
    <xf numFmtId="0" fontId="31" fillId="0" borderId="94" applyNumberFormat="0" applyFill="0" applyAlignment="0" applyProtection="0"/>
    <xf numFmtId="0" fontId="29" fillId="25" borderId="69" applyNumberFormat="0" applyAlignment="0" applyProtection="0"/>
    <xf numFmtId="0" fontId="31" fillId="0" borderId="70" applyNumberFormat="0" applyFill="0" applyAlignment="0" applyProtection="0"/>
    <xf numFmtId="0" fontId="14" fillId="28" borderId="68" applyNumberFormat="0" applyFont="0" applyAlignment="0" applyProtection="0"/>
    <xf numFmtId="0" fontId="14" fillId="28" borderId="68" applyNumberFormat="0" applyFont="0" applyAlignment="0" applyProtection="0"/>
    <xf numFmtId="0" fontId="19" fillId="25" borderId="67" applyNumberFormat="0" applyAlignment="0" applyProtection="0"/>
    <xf numFmtId="0" fontId="19" fillId="25" borderId="67" applyNumberFormat="0" applyAlignment="0" applyProtection="0"/>
    <xf numFmtId="0" fontId="26" fillId="12" borderId="67" applyNumberFormat="0" applyAlignment="0" applyProtection="0"/>
    <xf numFmtId="0" fontId="19" fillId="25" borderId="67" applyNumberFormat="0" applyAlignment="0" applyProtection="0"/>
    <xf numFmtId="0" fontId="26" fillId="12" borderId="67" applyNumberFormat="0" applyAlignment="0" applyProtection="0"/>
    <xf numFmtId="0" fontId="31" fillId="0" borderId="70" applyNumberFormat="0" applyFill="0" applyAlignment="0" applyProtection="0"/>
    <xf numFmtId="0" fontId="14" fillId="28" borderId="68" applyNumberFormat="0" applyFont="0" applyAlignment="0" applyProtection="0"/>
    <xf numFmtId="0" fontId="14" fillId="28" borderId="68" applyNumberFormat="0" applyFont="0" applyAlignment="0" applyProtection="0"/>
    <xf numFmtId="0" fontId="29" fillId="25" borderId="69" applyNumberFormat="0" applyAlignment="0" applyProtection="0"/>
    <xf numFmtId="0" fontId="26" fillId="12" borderId="67" applyNumberFormat="0" applyAlignment="0" applyProtection="0"/>
    <xf numFmtId="0" fontId="31" fillId="0" borderId="70" applyNumberFormat="0" applyFill="0" applyAlignment="0" applyProtection="0"/>
    <xf numFmtId="0" fontId="14" fillId="28" borderId="68" applyNumberFormat="0" applyFont="0" applyAlignment="0" applyProtection="0"/>
    <xf numFmtId="0" fontId="14" fillId="28" borderId="68" applyNumberFormat="0" applyFont="0" applyAlignment="0" applyProtection="0"/>
    <xf numFmtId="0" fontId="29" fillId="25" borderId="69" applyNumberFormat="0" applyAlignment="0" applyProtection="0"/>
    <xf numFmtId="0" fontId="31" fillId="0" borderId="70" applyNumberFormat="0" applyFill="0" applyAlignment="0" applyProtection="0"/>
    <xf numFmtId="0" fontId="14" fillId="28" borderId="68" applyNumberFormat="0" applyFont="0" applyAlignment="0" applyProtection="0"/>
    <xf numFmtId="0" fontId="29" fillId="25" borderId="69" applyNumberFormat="0" applyAlignment="0" applyProtection="0"/>
    <xf numFmtId="0" fontId="14" fillId="28" borderId="68" applyNumberFormat="0" applyFont="0" applyAlignment="0" applyProtection="0"/>
    <xf numFmtId="0" fontId="14" fillId="28" borderId="76" applyNumberFormat="0" applyFont="0" applyAlignment="0" applyProtection="0"/>
    <xf numFmtId="0" fontId="19" fillId="25" borderId="67" applyNumberFormat="0" applyAlignment="0" applyProtection="0"/>
    <xf numFmtId="0" fontId="14" fillId="28" borderId="68" applyNumberFormat="0" applyFont="0" applyAlignment="0" applyProtection="0"/>
    <xf numFmtId="0" fontId="29" fillId="25" borderId="69" applyNumberFormat="0" applyAlignment="0" applyProtection="0"/>
    <xf numFmtId="0" fontId="31" fillId="0" borderId="70" applyNumberFormat="0" applyFill="0" applyAlignment="0" applyProtection="0"/>
    <xf numFmtId="0" fontId="26" fillId="12" borderId="67" applyNumberFormat="0" applyAlignment="0" applyProtection="0"/>
    <xf numFmtId="0" fontId="14" fillId="28" borderId="68" applyNumberFormat="0" applyFont="0" applyAlignment="0" applyProtection="0"/>
    <xf numFmtId="0" fontId="14" fillId="28" borderId="68" applyNumberFormat="0" applyFont="0" applyAlignment="0" applyProtection="0"/>
    <xf numFmtId="0" fontId="29" fillId="25" borderId="69" applyNumberFormat="0" applyAlignment="0" applyProtection="0"/>
    <xf numFmtId="0" fontId="31" fillId="0" borderId="70" applyNumberFormat="0" applyFill="0" applyAlignment="0" applyProtection="0"/>
    <xf numFmtId="0" fontId="14" fillId="28" borderId="68" applyNumberFormat="0" applyFont="0" applyAlignment="0" applyProtection="0"/>
    <xf numFmtId="0" fontId="29" fillId="25" borderId="77" applyNumberFormat="0" applyAlignment="0" applyProtection="0"/>
    <xf numFmtId="0" fontId="31" fillId="0" borderId="70" applyNumberFormat="0" applyFill="0" applyAlignment="0" applyProtection="0"/>
    <xf numFmtId="0" fontId="19" fillId="25" borderId="67" applyNumberFormat="0" applyAlignment="0" applyProtection="0"/>
    <xf numFmtId="0" fontId="19" fillId="25" borderId="67" applyNumberFormat="0" applyAlignment="0" applyProtection="0"/>
    <xf numFmtId="0" fontId="14" fillId="28" borderId="68" applyNumberFormat="0" applyFont="0" applyAlignment="0" applyProtection="0"/>
    <xf numFmtId="0" fontId="26" fillId="12" borderId="67" applyNumberFormat="0" applyAlignment="0" applyProtection="0"/>
    <xf numFmtId="0" fontId="29" fillId="25" borderId="69" applyNumberFormat="0" applyAlignment="0" applyProtection="0"/>
    <xf numFmtId="0" fontId="14" fillId="28" borderId="68" applyNumberFormat="0" applyFont="0" applyAlignment="0" applyProtection="0"/>
    <xf numFmtId="0" fontId="29" fillId="25" borderId="69" applyNumberFormat="0" applyAlignment="0" applyProtection="0"/>
    <xf numFmtId="0" fontId="31" fillId="0" borderId="70" applyNumberFormat="0" applyFill="0" applyAlignment="0" applyProtection="0"/>
    <xf numFmtId="0" fontId="26" fillId="12" borderId="67" applyNumberFormat="0" applyAlignment="0" applyProtection="0"/>
    <xf numFmtId="0" fontId="14" fillId="28" borderId="68" applyNumberFormat="0" applyFont="0" applyAlignment="0" applyProtection="0"/>
    <xf numFmtId="0" fontId="31" fillId="0" borderId="86" applyNumberFormat="0" applyFill="0" applyAlignment="0" applyProtection="0"/>
    <xf numFmtId="0" fontId="14" fillId="28" borderId="68" applyNumberFormat="0" applyFont="0" applyAlignment="0" applyProtection="0"/>
    <xf numFmtId="0" fontId="14" fillId="28" borderId="76" applyNumberFormat="0" applyFont="0" applyAlignment="0" applyProtection="0"/>
    <xf numFmtId="0" fontId="19" fillId="25" borderId="74" applyNumberFormat="0" applyAlignment="0" applyProtection="0"/>
    <xf numFmtId="0" fontId="26" fillId="12" borderId="74" applyNumberFormat="0" applyAlignment="0" applyProtection="0"/>
    <xf numFmtId="0" fontId="14" fillId="28" borderId="71" applyNumberFormat="0" applyFont="0" applyAlignment="0" applyProtection="0"/>
    <xf numFmtId="0" fontId="29" fillId="25" borderId="72" applyNumberFormat="0" applyAlignment="0" applyProtection="0"/>
    <xf numFmtId="0" fontId="31" fillId="0" borderId="73" applyNumberFormat="0" applyFill="0" applyAlignment="0" applyProtection="0"/>
    <xf numFmtId="0" fontId="14" fillId="28" borderId="71" applyNumberFormat="0" applyFont="0" applyAlignment="0" applyProtection="0"/>
    <xf numFmtId="0" fontId="14" fillId="28" borderId="71" applyNumberFormat="0" applyFont="0" applyAlignment="0" applyProtection="0"/>
    <xf numFmtId="0" fontId="31" fillId="0" borderId="73" applyNumberFormat="0" applyFill="0" applyAlignment="0" applyProtection="0"/>
    <xf numFmtId="0" fontId="14" fillId="28" borderId="71" applyNumberFormat="0" applyFont="0" applyAlignment="0" applyProtection="0"/>
    <xf numFmtId="0" fontId="19" fillId="25" borderId="74" applyNumberFormat="0" applyAlignment="0" applyProtection="0"/>
    <xf numFmtId="0" fontId="26" fillId="12" borderId="82" applyNumberFormat="0" applyAlignment="0" applyProtection="0"/>
    <xf numFmtId="0" fontId="14" fillId="28" borderId="79" applyNumberFormat="0" applyFont="0" applyAlignment="0" applyProtection="0"/>
    <xf numFmtId="0" fontId="14" fillId="28" borderId="71" applyNumberFormat="0" applyFont="0" applyAlignment="0" applyProtection="0"/>
    <xf numFmtId="0" fontId="26" fillId="12" borderId="74" applyNumberFormat="0" applyAlignment="0" applyProtection="0"/>
    <xf numFmtId="0" fontId="29" fillId="25" borderId="72" applyNumberFormat="0" applyAlignment="0" applyProtection="0"/>
    <xf numFmtId="0" fontId="26" fillId="12" borderId="74" applyNumberFormat="0" applyAlignment="0" applyProtection="0"/>
    <xf numFmtId="0" fontId="19" fillId="25" borderId="74" applyNumberFormat="0" applyAlignment="0" applyProtection="0"/>
    <xf numFmtId="0" fontId="19" fillId="25" borderId="74" applyNumberFormat="0" applyAlignment="0" applyProtection="0"/>
    <xf numFmtId="0" fontId="26" fillId="12" borderId="74" applyNumberFormat="0" applyAlignment="0" applyProtection="0"/>
    <xf numFmtId="0" fontId="19" fillId="25" borderId="74" applyNumberFormat="0" applyAlignment="0" applyProtection="0"/>
    <xf numFmtId="0" fontId="14" fillId="28" borderId="71" applyNumberFormat="0" applyFont="0" applyAlignment="0" applyProtection="0"/>
    <xf numFmtId="0" fontId="29" fillId="25" borderId="72" applyNumberFormat="0" applyAlignment="0" applyProtection="0"/>
    <xf numFmtId="0" fontId="31" fillId="0" borderId="73" applyNumberFormat="0" applyFill="0" applyAlignment="0" applyProtection="0"/>
    <xf numFmtId="0" fontId="26" fillId="12" borderId="74" applyNumberFormat="0" applyAlignment="0" applyProtection="0"/>
    <xf numFmtId="0" fontId="14" fillId="28" borderId="71" applyNumberFormat="0" applyFont="0" applyAlignment="0" applyProtection="0"/>
    <xf numFmtId="0" fontId="14" fillId="28" borderId="71" applyNumberFormat="0" applyFont="0" applyAlignment="0" applyProtection="0"/>
    <xf numFmtId="0" fontId="29" fillId="25" borderId="72" applyNumberFormat="0" applyAlignment="0" applyProtection="0"/>
    <xf numFmtId="0" fontId="31" fillId="0" borderId="73" applyNumberFormat="0" applyFill="0" applyAlignment="0" applyProtection="0"/>
    <xf numFmtId="0" fontId="19" fillId="25" borderId="82" applyNumberFormat="0" applyAlignment="0" applyProtection="0"/>
    <xf numFmtId="0" fontId="14" fillId="28" borderId="71" applyNumberFormat="0" applyFont="0" applyAlignment="0" applyProtection="0"/>
    <xf numFmtId="0" fontId="29" fillId="25" borderId="72" applyNumberFormat="0" applyAlignment="0" applyProtection="0"/>
    <xf numFmtId="0" fontId="31" fillId="0" borderId="73" applyNumberFormat="0" applyFill="0" applyAlignment="0" applyProtection="0"/>
    <xf numFmtId="0" fontId="14" fillId="28" borderId="71" applyNumberFormat="0" applyFont="0" applyAlignment="0" applyProtection="0"/>
    <xf numFmtId="0" fontId="14" fillId="28" borderId="71" applyNumberFormat="0" applyFont="0" applyAlignment="0" applyProtection="0"/>
    <xf numFmtId="0" fontId="19" fillId="25" borderId="74" applyNumberFormat="0" applyAlignment="0" applyProtection="0"/>
    <xf numFmtId="0" fontId="19" fillId="25" borderId="74" applyNumberFormat="0" applyAlignment="0" applyProtection="0"/>
    <xf numFmtId="0" fontId="26" fillId="12" borderId="74" applyNumberFormat="0" applyAlignment="0" applyProtection="0"/>
    <xf numFmtId="0" fontId="19" fillId="25" borderId="74" applyNumberFormat="0" applyAlignment="0" applyProtection="0"/>
    <xf numFmtId="0" fontId="26" fillId="12" borderId="74" applyNumberFormat="0" applyAlignment="0" applyProtection="0"/>
    <xf numFmtId="0" fontId="31" fillId="0" borderId="73" applyNumberFormat="0" applyFill="0" applyAlignment="0" applyProtection="0"/>
    <xf numFmtId="0" fontId="14" fillId="28" borderId="71" applyNumberFormat="0" applyFont="0" applyAlignment="0" applyProtection="0"/>
    <xf numFmtId="0" fontId="14" fillId="28" borderId="71" applyNumberFormat="0" applyFont="0" applyAlignment="0" applyProtection="0"/>
    <xf numFmtId="0" fontId="29" fillId="25" borderId="72" applyNumberFormat="0" applyAlignment="0" applyProtection="0"/>
    <xf numFmtId="0" fontId="26" fillId="12" borderId="74" applyNumberFormat="0" applyAlignment="0" applyProtection="0"/>
    <xf numFmtId="0" fontId="31" fillId="0" borderId="73" applyNumberFormat="0" applyFill="0" applyAlignment="0" applyProtection="0"/>
    <xf numFmtId="0" fontId="14" fillId="28" borderId="71" applyNumberFormat="0" applyFont="0" applyAlignment="0" applyProtection="0"/>
    <xf numFmtId="0" fontId="14" fillId="28" borderId="71" applyNumberFormat="0" applyFont="0" applyAlignment="0" applyProtection="0"/>
    <xf numFmtId="0" fontId="29" fillId="25" borderId="72" applyNumberFormat="0" applyAlignment="0" applyProtection="0"/>
    <xf numFmtId="0" fontId="31" fillId="0" borderId="73" applyNumberFormat="0" applyFill="0" applyAlignment="0" applyProtection="0"/>
    <xf numFmtId="0" fontId="14" fillId="28" borderId="71" applyNumberFormat="0" applyFont="0" applyAlignment="0" applyProtection="0"/>
    <xf numFmtId="0" fontId="29" fillId="25" borderId="72" applyNumberFormat="0" applyAlignment="0" applyProtection="0"/>
    <xf numFmtId="0" fontId="14" fillId="28" borderId="71" applyNumberFormat="0" applyFont="0" applyAlignment="0" applyProtection="0"/>
    <xf numFmtId="0" fontId="31" fillId="0" borderId="81" applyNumberFormat="0" applyFill="0" applyAlignment="0" applyProtection="0"/>
    <xf numFmtId="0" fontId="19" fillId="25" borderId="74" applyNumberFormat="0" applyAlignment="0" applyProtection="0"/>
    <xf numFmtId="0" fontId="14" fillId="28" borderId="71" applyNumberFormat="0" applyFont="0" applyAlignment="0" applyProtection="0"/>
    <xf numFmtId="0" fontId="29" fillId="25" borderId="72" applyNumberFormat="0" applyAlignment="0" applyProtection="0"/>
    <xf numFmtId="0" fontId="31" fillId="0" borderId="73" applyNumberFormat="0" applyFill="0" applyAlignment="0" applyProtection="0"/>
    <xf numFmtId="0" fontId="26" fillId="12" borderId="74" applyNumberFormat="0" applyAlignment="0" applyProtection="0"/>
    <xf numFmtId="0" fontId="14" fillId="28" borderId="71" applyNumberFormat="0" applyFont="0" applyAlignment="0" applyProtection="0"/>
    <xf numFmtId="0" fontId="14" fillId="28" borderId="71" applyNumberFormat="0" applyFont="0" applyAlignment="0" applyProtection="0"/>
    <xf numFmtId="0" fontId="29" fillId="25" borderId="72" applyNumberFormat="0" applyAlignment="0" applyProtection="0"/>
    <xf numFmtId="0" fontId="31" fillId="0" borderId="73" applyNumberFormat="0" applyFill="0" applyAlignment="0" applyProtection="0"/>
    <xf numFmtId="0" fontId="14" fillId="28" borderId="71" applyNumberFormat="0" applyFont="0" applyAlignment="0" applyProtection="0"/>
    <xf numFmtId="0" fontId="29" fillId="25" borderId="80" applyNumberFormat="0" applyAlignment="0" applyProtection="0"/>
    <xf numFmtId="0" fontId="31" fillId="0" borderId="73" applyNumberFormat="0" applyFill="0" applyAlignment="0" applyProtection="0"/>
    <xf numFmtId="0" fontId="19" fillId="25" borderId="74" applyNumberFormat="0" applyAlignment="0" applyProtection="0"/>
    <xf numFmtId="0" fontId="19" fillId="25" borderId="74" applyNumberFormat="0" applyAlignment="0" applyProtection="0"/>
    <xf numFmtId="0" fontId="14" fillId="28" borderId="71" applyNumberFormat="0" applyFont="0" applyAlignment="0" applyProtection="0"/>
    <xf numFmtId="0" fontId="26" fillId="12" borderId="74" applyNumberFormat="0" applyAlignment="0" applyProtection="0"/>
    <xf numFmtId="0" fontId="29" fillId="25" borderId="72" applyNumberFormat="0" applyAlignment="0" applyProtection="0"/>
    <xf numFmtId="0" fontId="14" fillId="28" borderId="71" applyNumberFormat="0" applyFont="0" applyAlignment="0" applyProtection="0"/>
    <xf numFmtId="0" fontId="29" fillId="25" borderId="72" applyNumberFormat="0" applyAlignment="0" applyProtection="0"/>
    <xf numFmtId="0" fontId="31" fillId="0" borderId="73" applyNumberFormat="0" applyFill="0" applyAlignment="0" applyProtection="0"/>
    <xf numFmtId="0" fontId="26" fillId="12" borderId="74" applyNumberFormat="0" applyAlignment="0" applyProtection="0"/>
    <xf numFmtId="0" fontId="14" fillId="28" borderId="71" applyNumberFormat="0" applyFont="0" applyAlignment="0" applyProtection="0"/>
    <xf numFmtId="0" fontId="14" fillId="28" borderId="79" applyNumberFormat="0" applyFont="0" applyAlignment="0" applyProtection="0"/>
    <xf numFmtId="0" fontId="14" fillId="28" borderId="71" applyNumberFormat="0" applyFont="0" applyAlignment="0" applyProtection="0"/>
    <xf numFmtId="0" fontId="29" fillId="25" borderId="77" applyNumberFormat="0" applyAlignment="0" applyProtection="0"/>
    <xf numFmtId="0" fontId="14" fillId="28" borderId="76" applyNumberFormat="0" applyFont="0" applyAlignment="0" applyProtection="0"/>
    <xf numFmtId="0" fontId="26" fillId="12" borderId="75" applyNumberFormat="0" applyAlignment="0" applyProtection="0"/>
    <xf numFmtId="0" fontId="19" fillId="25" borderId="75" applyNumberFormat="0" applyAlignment="0" applyProtection="0"/>
    <xf numFmtId="0" fontId="19" fillId="25" borderId="75" applyNumberFormat="0" applyAlignment="0" applyProtection="0"/>
    <xf numFmtId="0" fontId="26" fillId="12" borderId="75" applyNumberFormat="0" applyAlignment="0" applyProtection="0"/>
    <xf numFmtId="0" fontId="14" fillId="28" borderId="76" applyNumberFormat="0" applyFont="0" applyAlignment="0" applyProtection="0"/>
    <xf numFmtId="0" fontId="29" fillId="25" borderId="77" applyNumberFormat="0" applyAlignment="0" applyProtection="0"/>
    <xf numFmtId="0" fontId="31" fillId="0" borderId="78" applyNumberFormat="0" applyFill="0" applyAlignment="0" applyProtection="0"/>
    <xf numFmtId="0" fontId="14" fillId="28" borderId="76" applyNumberFormat="0" applyFont="0" applyAlignment="0" applyProtection="0"/>
    <xf numFmtId="0" fontId="14" fillId="28" borderId="76" applyNumberFormat="0" applyFont="0" applyAlignment="0" applyProtection="0"/>
    <xf numFmtId="0" fontId="31" fillId="0" borderId="78" applyNumberFormat="0" applyFill="0" applyAlignment="0" applyProtection="0"/>
    <xf numFmtId="0" fontId="14" fillId="28" borderId="76" applyNumberFormat="0" applyFont="0" applyAlignment="0" applyProtection="0"/>
    <xf numFmtId="0" fontId="19" fillId="25" borderId="75" applyNumberFormat="0" applyAlignment="0" applyProtection="0"/>
    <xf numFmtId="0" fontId="31" fillId="0" borderId="86" applyNumberFormat="0" applyFill="0" applyAlignment="0" applyProtection="0"/>
    <xf numFmtId="0" fontId="29" fillId="25" borderId="93" applyNumberFormat="0" applyAlignment="0" applyProtection="0"/>
    <xf numFmtId="0" fontId="14" fillId="28" borderId="76" applyNumberFormat="0" applyFont="0" applyAlignment="0" applyProtection="0"/>
    <xf numFmtId="0" fontId="26" fillId="12" borderId="75" applyNumberFormat="0" applyAlignment="0" applyProtection="0"/>
    <xf numFmtId="0" fontId="29" fillId="25" borderId="77" applyNumberFormat="0" applyAlignment="0" applyProtection="0"/>
    <xf numFmtId="0" fontId="26" fillId="12" borderId="75" applyNumberFormat="0" applyAlignment="0" applyProtection="0"/>
    <xf numFmtId="0" fontId="19" fillId="25" borderId="75" applyNumberFormat="0" applyAlignment="0" applyProtection="0"/>
    <xf numFmtId="0" fontId="19" fillId="25" borderId="75" applyNumberFormat="0" applyAlignment="0" applyProtection="0"/>
    <xf numFmtId="0" fontId="26" fillId="12" borderId="75" applyNumberFormat="0" applyAlignment="0" applyProtection="0"/>
    <xf numFmtId="0" fontId="19" fillId="25" borderId="75" applyNumberFormat="0" applyAlignment="0" applyProtection="0"/>
    <xf numFmtId="0" fontId="14" fillId="28" borderId="76" applyNumberFormat="0" applyFont="0" applyAlignment="0" applyProtection="0"/>
    <xf numFmtId="0" fontId="29" fillId="25" borderId="77" applyNumberFormat="0" applyAlignment="0" applyProtection="0"/>
    <xf numFmtId="0" fontId="31" fillId="0" borderId="78" applyNumberFormat="0" applyFill="0" applyAlignment="0" applyProtection="0"/>
    <xf numFmtId="0" fontId="26" fillId="12" borderId="75" applyNumberFormat="0" applyAlignment="0" applyProtection="0"/>
    <xf numFmtId="0" fontId="14" fillId="28" borderId="76" applyNumberFormat="0" applyFont="0" applyAlignment="0" applyProtection="0"/>
    <xf numFmtId="0" fontId="14" fillId="28" borderId="76" applyNumberFormat="0" applyFont="0" applyAlignment="0" applyProtection="0"/>
    <xf numFmtId="0" fontId="29" fillId="25" borderId="77" applyNumberFormat="0" applyAlignment="0" applyProtection="0"/>
    <xf numFmtId="0" fontId="31" fillId="0" borderId="78" applyNumberFormat="0" applyFill="0" applyAlignment="0" applyProtection="0"/>
    <xf numFmtId="0" fontId="14" fillId="28" borderId="76" applyNumberFormat="0" applyFont="0" applyAlignment="0" applyProtection="0"/>
    <xf numFmtId="0" fontId="19" fillId="25" borderId="91" applyNumberFormat="0" applyAlignment="0" applyProtection="0"/>
    <xf numFmtId="0" fontId="29" fillId="25" borderId="77" applyNumberFormat="0" applyAlignment="0" applyProtection="0"/>
    <xf numFmtId="0" fontId="31" fillId="0" borderId="78" applyNumberFormat="0" applyFill="0" applyAlignment="0" applyProtection="0"/>
    <xf numFmtId="0" fontId="14" fillId="28" borderId="76" applyNumberFormat="0" applyFont="0" applyAlignment="0" applyProtection="0"/>
    <xf numFmtId="0" fontId="14" fillId="28" borderId="76" applyNumberFormat="0" applyFont="0" applyAlignment="0" applyProtection="0"/>
    <xf numFmtId="0" fontId="19" fillId="25" borderId="75" applyNumberFormat="0" applyAlignment="0" applyProtection="0"/>
    <xf numFmtId="0" fontId="19" fillId="25" borderId="75" applyNumberFormat="0" applyAlignment="0" applyProtection="0"/>
    <xf numFmtId="0" fontId="26" fillId="12" borderId="75" applyNumberFormat="0" applyAlignment="0" applyProtection="0"/>
    <xf numFmtId="0" fontId="19" fillId="25" borderId="75" applyNumberFormat="0" applyAlignment="0" applyProtection="0"/>
    <xf numFmtId="0" fontId="26" fillId="12" borderId="75" applyNumberFormat="0" applyAlignment="0" applyProtection="0"/>
    <xf numFmtId="0" fontId="31" fillId="0" borderId="78" applyNumberFormat="0" applyFill="0" applyAlignment="0" applyProtection="0"/>
    <xf numFmtId="0" fontId="14" fillId="28" borderId="76" applyNumberFormat="0" applyFont="0" applyAlignment="0" applyProtection="0"/>
    <xf numFmtId="0" fontId="14" fillId="28" borderId="76" applyNumberFormat="0" applyFont="0" applyAlignment="0" applyProtection="0"/>
    <xf numFmtId="0" fontId="29" fillId="25" borderId="77" applyNumberFormat="0" applyAlignment="0" applyProtection="0"/>
    <xf numFmtId="0" fontId="26" fillId="12" borderId="75" applyNumberFormat="0" applyAlignment="0" applyProtection="0"/>
    <xf numFmtId="0" fontId="31" fillId="0" borderId="78" applyNumberFormat="0" applyFill="0" applyAlignment="0" applyProtection="0"/>
    <xf numFmtId="0" fontId="14" fillId="28" borderId="76" applyNumberFormat="0" applyFont="0" applyAlignment="0" applyProtection="0"/>
    <xf numFmtId="0" fontId="14" fillId="28" borderId="76" applyNumberFormat="0" applyFont="0" applyAlignment="0" applyProtection="0"/>
    <xf numFmtId="0" fontId="29" fillId="25" borderId="77" applyNumberFormat="0" applyAlignment="0" applyProtection="0"/>
    <xf numFmtId="0" fontId="31" fillId="0" borderId="78" applyNumberFormat="0" applyFill="0" applyAlignment="0" applyProtection="0"/>
    <xf numFmtId="0" fontId="14" fillId="28" borderId="76" applyNumberFormat="0" applyFont="0" applyAlignment="0" applyProtection="0"/>
    <xf numFmtId="0" fontId="29" fillId="25" borderId="77" applyNumberFormat="0" applyAlignment="0" applyProtection="0"/>
    <xf numFmtId="0" fontId="14" fillId="28" borderId="76" applyNumberFormat="0" applyFont="0" applyAlignment="0" applyProtection="0"/>
    <xf numFmtId="0" fontId="14" fillId="28" borderId="84" applyNumberFormat="0" applyFont="0" applyAlignment="0" applyProtection="0"/>
    <xf numFmtId="0" fontId="19" fillId="25" borderId="75" applyNumberFormat="0" applyAlignment="0" applyProtection="0"/>
    <xf numFmtId="0" fontId="14" fillId="28" borderId="76" applyNumberFormat="0" applyFont="0" applyAlignment="0" applyProtection="0"/>
    <xf numFmtId="0" fontId="29" fillId="25" borderId="77" applyNumberFormat="0" applyAlignment="0" applyProtection="0"/>
    <xf numFmtId="0" fontId="31" fillId="0" borderId="78" applyNumberFormat="0" applyFill="0" applyAlignment="0" applyProtection="0"/>
    <xf numFmtId="0" fontId="26" fillId="12" borderId="75" applyNumberFormat="0" applyAlignment="0" applyProtection="0"/>
    <xf numFmtId="0" fontId="14" fillId="28" borderId="76" applyNumberFormat="0" applyFont="0" applyAlignment="0" applyProtection="0"/>
    <xf numFmtId="0" fontId="14" fillId="28" borderId="76" applyNumberFormat="0" applyFont="0" applyAlignment="0" applyProtection="0"/>
    <xf numFmtId="0" fontId="29" fillId="25" borderId="77" applyNumberFormat="0" applyAlignment="0" applyProtection="0"/>
    <xf numFmtId="0" fontId="31" fillId="0" borderId="78" applyNumberFormat="0" applyFill="0" applyAlignment="0" applyProtection="0"/>
    <xf numFmtId="0" fontId="14" fillId="28" borderId="76" applyNumberFormat="0" applyFont="0" applyAlignment="0" applyProtection="0"/>
    <xf numFmtId="0" fontId="29" fillId="25" borderId="85" applyNumberFormat="0" applyAlignment="0" applyProtection="0"/>
    <xf numFmtId="0" fontId="31" fillId="0" borderId="78" applyNumberFormat="0" applyFill="0" applyAlignment="0" applyProtection="0"/>
    <xf numFmtId="0" fontId="19" fillId="25" borderId="75" applyNumberFormat="0" applyAlignment="0" applyProtection="0"/>
    <xf numFmtId="0" fontId="19" fillId="25" borderId="75" applyNumberFormat="0" applyAlignment="0" applyProtection="0"/>
    <xf numFmtId="0" fontId="14" fillId="28" borderId="76" applyNumberFormat="0" applyFont="0" applyAlignment="0" applyProtection="0"/>
    <xf numFmtId="0" fontId="26" fillId="12" borderId="75" applyNumberFormat="0" applyAlignment="0" applyProtection="0"/>
    <xf numFmtId="0" fontId="29" fillId="25" borderId="77" applyNumberFormat="0" applyAlignment="0" applyProtection="0"/>
    <xf numFmtId="0" fontId="14" fillId="28" borderId="76" applyNumberFormat="0" applyFont="0" applyAlignment="0" applyProtection="0"/>
    <xf numFmtId="0" fontId="29" fillId="25" borderId="77" applyNumberFormat="0" applyAlignment="0" applyProtection="0"/>
    <xf numFmtId="0" fontId="31" fillId="0" borderId="78" applyNumberFormat="0" applyFill="0" applyAlignment="0" applyProtection="0"/>
    <xf numFmtId="0" fontId="26" fillId="12" borderId="75" applyNumberFormat="0" applyAlignment="0" applyProtection="0"/>
    <xf numFmtId="0" fontId="14" fillId="28" borderId="76" applyNumberFormat="0" applyFont="0" applyAlignment="0" applyProtection="0"/>
    <xf numFmtId="0" fontId="26" fillId="12" borderId="91" applyNumberFormat="0" applyAlignment="0" applyProtection="0"/>
    <xf numFmtId="0" fontId="14" fillId="28" borderId="76" applyNumberFormat="0" applyFont="0" applyAlignment="0" applyProtection="0"/>
    <xf numFmtId="0" fontId="14" fillId="28" borderId="84" applyNumberFormat="0" applyFont="0" applyAlignment="0" applyProtection="0"/>
    <xf numFmtId="0" fontId="19" fillId="25" borderId="82" applyNumberFormat="0" applyAlignment="0" applyProtection="0"/>
    <xf numFmtId="0" fontId="26" fillId="12" borderId="82" applyNumberFormat="0" applyAlignment="0" applyProtection="0"/>
    <xf numFmtId="0" fontId="14" fillId="28" borderId="79" applyNumberFormat="0" applyFont="0" applyAlignment="0" applyProtection="0"/>
    <xf numFmtId="0" fontId="29" fillId="25" borderId="80" applyNumberFormat="0" applyAlignment="0" applyProtection="0"/>
    <xf numFmtId="0" fontId="31" fillId="0" borderId="81" applyNumberFormat="0" applyFill="0" applyAlignment="0" applyProtection="0"/>
    <xf numFmtId="0" fontId="14" fillId="28" borderId="79" applyNumberFormat="0" applyFont="0" applyAlignment="0" applyProtection="0"/>
    <xf numFmtId="0" fontId="14" fillId="28" borderId="79" applyNumberFormat="0" applyFont="0" applyAlignment="0" applyProtection="0"/>
    <xf numFmtId="0" fontId="31" fillId="0" borderId="81" applyNumberFormat="0" applyFill="0" applyAlignment="0" applyProtection="0"/>
    <xf numFmtId="0" fontId="14" fillId="28" borderId="79" applyNumberFormat="0" applyFont="0" applyAlignment="0" applyProtection="0"/>
    <xf numFmtId="0" fontId="19" fillId="25" borderId="82" applyNumberFormat="0" applyAlignment="0" applyProtection="0"/>
    <xf numFmtId="0" fontId="26" fillId="12" borderId="90" applyNumberFormat="0" applyAlignment="0" applyProtection="0"/>
    <xf numFmtId="0" fontId="14" fillId="28" borderId="87" applyNumberFormat="0" applyFont="0" applyAlignment="0" applyProtection="0"/>
    <xf numFmtId="0" fontId="14" fillId="28" borderId="79" applyNumberFormat="0" applyFont="0" applyAlignment="0" applyProtection="0"/>
    <xf numFmtId="0" fontId="26" fillId="12" borderId="82" applyNumberFormat="0" applyAlignment="0" applyProtection="0"/>
    <xf numFmtId="0" fontId="29" fillId="25" borderId="80" applyNumberFormat="0" applyAlignment="0" applyProtection="0"/>
    <xf numFmtId="0" fontId="26" fillId="12" borderId="82" applyNumberFormat="0" applyAlignment="0" applyProtection="0"/>
    <xf numFmtId="0" fontId="19" fillId="25" borderId="82" applyNumberFormat="0" applyAlignment="0" applyProtection="0"/>
    <xf numFmtId="0" fontId="19" fillId="25" borderId="82" applyNumberFormat="0" applyAlignment="0" applyProtection="0"/>
    <xf numFmtId="0" fontId="26" fillId="12" borderId="82" applyNumberFormat="0" applyAlignment="0" applyProtection="0"/>
    <xf numFmtId="0" fontId="19" fillId="25" borderId="82" applyNumberFormat="0" applyAlignment="0" applyProtection="0"/>
    <xf numFmtId="0" fontId="14" fillId="28" borderId="79" applyNumberFormat="0" applyFont="0" applyAlignment="0" applyProtection="0"/>
    <xf numFmtId="0" fontId="29" fillId="25" borderId="80" applyNumberFormat="0" applyAlignment="0" applyProtection="0"/>
    <xf numFmtId="0" fontId="31" fillId="0" borderId="81" applyNumberFormat="0" applyFill="0" applyAlignment="0" applyProtection="0"/>
    <xf numFmtId="0" fontId="26" fillId="12" borderId="82" applyNumberFormat="0" applyAlignment="0" applyProtection="0"/>
    <xf numFmtId="0" fontId="14" fillId="28" borderId="79" applyNumberFormat="0" applyFont="0" applyAlignment="0" applyProtection="0"/>
    <xf numFmtId="0" fontId="14" fillId="28" borderId="79" applyNumberFormat="0" applyFont="0" applyAlignment="0" applyProtection="0"/>
    <xf numFmtId="0" fontId="29" fillId="25" borderId="80" applyNumberFormat="0" applyAlignment="0" applyProtection="0"/>
    <xf numFmtId="0" fontId="31" fillId="0" borderId="81" applyNumberFormat="0" applyFill="0" applyAlignment="0" applyProtection="0"/>
    <xf numFmtId="0" fontId="19" fillId="25" borderId="90" applyNumberFormat="0" applyAlignment="0" applyProtection="0"/>
    <xf numFmtId="0" fontId="14" fillId="28" borderId="79" applyNumberFormat="0" applyFont="0" applyAlignment="0" applyProtection="0"/>
    <xf numFmtId="0" fontId="29" fillId="25" borderId="80" applyNumberFormat="0" applyAlignment="0" applyProtection="0"/>
    <xf numFmtId="0" fontId="31" fillId="0" borderId="81" applyNumberFormat="0" applyFill="0" applyAlignment="0" applyProtection="0"/>
    <xf numFmtId="0" fontId="14" fillId="28" borderId="79" applyNumberFormat="0" applyFont="0" applyAlignment="0" applyProtection="0"/>
    <xf numFmtId="0" fontId="14" fillId="28" borderId="79" applyNumberFormat="0" applyFont="0" applyAlignment="0" applyProtection="0"/>
    <xf numFmtId="0" fontId="19" fillId="25" borderId="82" applyNumberFormat="0" applyAlignment="0" applyProtection="0"/>
    <xf numFmtId="0" fontId="19" fillId="25" borderId="82" applyNumberFormat="0" applyAlignment="0" applyProtection="0"/>
    <xf numFmtId="0" fontId="26" fillId="12" borderId="82" applyNumberFormat="0" applyAlignment="0" applyProtection="0"/>
    <xf numFmtId="0" fontId="19" fillId="25" borderId="82" applyNumberFormat="0" applyAlignment="0" applyProtection="0"/>
    <xf numFmtId="0" fontId="26" fillId="12" borderId="82" applyNumberFormat="0" applyAlignment="0" applyProtection="0"/>
    <xf numFmtId="0" fontId="31" fillId="0" borderId="81" applyNumberFormat="0" applyFill="0" applyAlignment="0" applyProtection="0"/>
    <xf numFmtId="0" fontId="14" fillId="28" borderId="79" applyNumberFormat="0" applyFont="0" applyAlignment="0" applyProtection="0"/>
    <xf numFmtId="0" fontId="14" fillId="28" borderId="79" applyNumberFormat="0" applyFont="0" applyAlignment="0" applyProtection="0"/>
    <xf numFmtId="0" fontId="29" fillId="25" borderId="80" applyNumberFormat="0" applyAlignment="0" applyProtection="0"/>
    <xf numFmtId="0" fontId="26" fillId="12" borderId="82" applyNumberFormat="0" applyAlignment="0" applyProtection="0"/>
    <xf numFmtId="0" fontId="31" fillId="0" borderId="81" applyNumberFormat="0" applyFill="0" applyAlignment="0" applyProtection="0"/>
    <xf numFmtId="0" fontId="14" fillId="28" borderId="79" applyNumberFormat="0" applyFont="0" applyAlignment="0" applyProtection="0"/>
    <xf numFmtId="0" fontId="14" fillId="28" borderId="79" applyNumberFormat="0" applyFont="0" applyAlignment="0" applyProtection="0"/>
    <xf numFmtId="0" fontId="29" fillId="25" borderId="80" applyNumberFormat="0" applyAlignment="0" applyProtection="0"/>
    <xf numFmtId="0" fontId="31" fillId="0" borderId="81" applyNumberFormat="0" applyFill="0" applyAlignment="0" applyProtection="0"/>
    <xf numFmtId="0" fontId="14" fillId="28" borderId="79" applyNumberFormat="0" applyFont="0" applyAlignment="0" applyProtection="0"/>
    <xf numFmtId="0" fontId="29" fillId="25" borderId="80" applyNumberFormat="0" applyAlignment="0" applyProtection="0"/>
    <xf numFmtId="0" fontId="14" fillId="28" borderId="79" applyNumberFormat="0" applyFont="0" applyAlignment="0" applyProtection="0"/>
    <xf numFmtId="0" fontId="31" fillId="0" borderId="89" applyNumberFormat="0" applyFill="0" applyAlignment="0" applyProtection="0"/>
    <xf numFmtId="0" fontId="19" fillId="25" borderId="82" applyNumberFormat="0" applyAlignment="0" applyProtection="0"/>
    <xf numFmtId="0" fontId="14" fillId="28" borderId="79" applyNumberFormat="0" applyFont="0" applyAlignment="0" applyProtection="0"/>
    <xf numFmtId="0" fontId="29" fillId="25" borderId="80" applyNumberFormat="0" applyAlignment="0" applyProtection="0"/>
    <xf numFmtId="0" fontId="31" fillId="0" borderId="81" applyNumberFormat="0" applyFill="0" applyAlignment="0" applyProtection="0"/>
    <xf numFmtId="0" fontId="26" fillId="12" borderId="82" applyNumberFormat="0" applyAlignment="0" applyProtection="0"/>
    <xf numFmtId="0" fontId="14" fillId="28" borderId="79" applyNumberFormat="0" applyFont="0" applyAlignment="0" applyProtection="0"/>
    <xf numFmtId="0" fontId="14" fillId="28" borderId="79" applyNumberFormat="0" applyFont="0" applyAlignment="0" applyProtection="0"/>
    <xf numFmtId="0" fontId="29" fillId="25" borderId="80" applyNumberFormat="0" applyAlignment="0" applyProtection="0"/>
    <xf numFmtId="0" fontId="31" fillId="0" borderId="81" applyNumberFormat="0" applyFill="0" applyAlignment="0" applyProtection="0"/>
    <xf numFmtId="0" fontId="14" fillId="28" borderId="79" applyNumberFormat="0" applyFont="0" applyAlignment="0" applyProtection="0"/>
    <xf numFmtId="0" fontId="29" fillId="25" borderId="88" applyNumberFormat="0" applyAlignment="0" applyProtection="0"/>
    <xf numFmtId="0" fontId="31" fillId="0" borderId="81" applyNumberFormat="0" applyFill="0" applyAlignment="0" applyProtection="0"/>
    <xf numFmtId="0" fontId="19" fillId="25" borderId="82" applyNumberFormat="0" applyAlignment="0" applyProtection="0"/>
    <xf numFmtId="0" fontId="19" fillId="25" borderId="82" applyNumberFormat="0" applyAlignment="0" applyProtection="0"/>
    <xf numFmtId="0" fontId="14" fillId="28" borderId="79" applyNumberFormat="0" applyFont="0" applyAlignment="0" applyProtection="0"/>
    <xf numFmtId="0" fontId="26" fillId="12" borderId="82" applyNumberFormat="0" applyAlignment="0" applyProtection="0"/>
    <xf numFmtId="0" fontId="29" fillId="25" borderId="80" applyNumberFormat="0" applyAlignment="0" applyProtection="0"/>
    <xf numFmtId="0" fontId="14" fillId="28" borderId="79" applyNumberFormat="0" applyFont="0" applyAlignment="0" applyProtection="0"/>
    <xf numFmtId="0" fontId="29" fillId="25" borderId="80" applyNumberFormat="0" applyAlignment="0" applyProtection="0"/>
    <xf numFmtId="0" fontId="31" fillId="0" borderId="81" applyNumberFormat="0" applyFill="0" applyAlignment="0" applyProtection="0"/>
    <xf numFmtId="0" fontId="26" fillId="12" borderId="82" applyNumberFormat="0" applyAlignment="0" applyProtection="0"/>
    <xf numFmtId="0" fontId="14" fillId="28" borderId="79" applyNumberFormat="0" applyFont="0" applyAlignment="0" applyProtection="0"/>
    <xf numFmtId="0" fontId="14" fillId="28" borderId="87" applyNumberFormat="0" applyFont="0" applyAlignment="0" applyProtection="0"/>
    <xf numFmtId="0" fontId="14" fillId="28" borderId="79" applyNumberFormat="0" applyFont="0" applyAlignment="0" applyProtection="0"/>
    <xf numFmtId="0" fontId="29" fillId="25" borderId="85" applyNumberFormat="0" applyAlignment="0" applyProtection="0"/>
    <xf numFmtId="0" fontId="14" fillId="28" borderId="84" applyNumberFormat="0" applyFont="0" applyAlignment="0" applyProtection="0"/>
    <xf numFmtId="0" fontId="26" fillId="12" borderId="83" applyNumberFormat="0" applyAlignment="0" applyProtection="0"/>
    <xf numFmtId="0" fontId="19" fillId="25" borderId="83" applyNumberFormat="0" applyAlignment="0" applyProtection="0"/>
    <xf numFmtId="0" fontId="19" fillId="25" borderId="83" applyNumberFormat="0" applyAlignment="0" applyProtection="0"/>
    <xf numFmtId="0" fontId="26" fillId="12" borderId="83" applyNumberFormat="0" applyAlignment="0" applyProtection="0"/>
    <xf numFmtId="0" fontId="14" fillId="28" borderId="84" applyNumberFormat="0" applyFont="0" applyAlignment="0" applyProtection="0"/>
    <xf numFmtId="0" fontId="29" fillId="25" borderId="85" applyNumberFormat="0" applyAlignment="0" applyProtection="0"/>
    <xf numFmtId="0" fontId="31" fillId="0" borderId="86" applyNumberFormat="0" applyFill="0" applyAlignment="0" applyProtection="0"/>
    <xf numFmtId="0" fontId="14" fillId="28" borderId="84" applyNumberFormat="0" applyFont="0" applyAlignment="0" applyProtection="0"/>
    <xf numFmtId="0" fontId="14" fillId="28" borderId="84" applyNumberFormat="0" applyFont="0" applyAlignment="0" applyProtection="0"/>
    <xf numFmtId="0" fontId="31" fillId="0" borderId="86" applyNumberFormat="0" applyFill="0" applyAlignment="0" applyProtection="0"/>
    <xf numFmtId="0" fontId="14" fillId="28" borderId="84" applyNumberFormat="0" applyFont="0" applyAlignment="0" applyProtection="0"/>
    <xf numFmtId="0" fontId="19" fillId="25" borderId="83" applyNumberFormat="0" applyAlignment="0" applyProtection="0"/>
    <xf numFmtId="0" fontId="14" fillId="28" borderId="84" applyNumberFormat="0" applyFont="0" applyAlignment="0" applyProtection="0"/>
    <xf numFmtId="0" fontId="26" fillId="12" borderId="83" applyNumberFormat="0" applyAlignment="0" applyProtection="0"/>
    <xf numFmtId="0" fontId="29" fillId="25" borderId="85" applyNumberFormat="0" applyAlignment="0" applyProtection="0"/>
    <xf numFmtId="0" fontId="26" fillId="12" borderId="83" applyNumberFormat="0" applyAlignment="0" applyProtection="0"/>
    <xf numFmtId="0" fontId="19" fillId="25" borderId="83" applyNumberFormat="0" applyAlignment="0" applyProtection="0"/>
    <xf numFmtId="0" fontId="19" fillId="25" borderId="83" applyNumberFormat="0" applyAlignment="0" applyProtection="0"/>
    <xf numFmtId="0" fontId="26" fillId="12" borderId="83" applyNumberFormat="0" applyAlignment="0" applyProtection="0"/>
    <xf numFmtId="0" fontId="19" fillId="25" borderId="83" applyNumberFormat="0" applyAlignment="0" applyProtection="0"/>
    <xf numFmtId="0" fontId="14" fillId="28" borderId="84" applyNumberFormat="0" applyFont="0" applyAlignment="0" applyProtection="0"/>
    <xf numFmtId="0" fontId="29" fillId="25" borderId="85" applyNumberFormat="0" applyAlignment="0" applyProtection="0"/>
    <xf numFmtId="0" fontId="31" fillId="0" borderId="86" applyNumberFormat="0" applyFill="0" applyAlignment="0" applyProtection="0"/>
    <xf numFmtId="0" fontId="26" fillId="12" borderId="83" applyNumberFormat="0" applyAlignment="0" applyProtection="0"/>
    <xf numFmtId="0" fontId="14" fillId="28" borderId="84" applyNumberFormat="0" applyFont="0" applyAlignment="0" applyProtection="0"/>
    <xf numFmtId="0" fontId="14" fillId="28" borderId="84" applyNumberFormat="0" applyFont="0" applyAlignment="0" applyProtection="0"/>
    <xf numFmtId="0" fontId="29" fillId="25" borderId="85" applyNumberFormat="0" applyAlignment="0" applyProtection="0"/>
    <xf numFmtId="0" fontId="31" fillId="0" borderId="86" applyNumberFormat="0" applyFill="0" applyAlignment="0" applyProtection="0"/>
    <xf numFmtId="0" fontId="31" fillId="0" borderId="94" applyNumberFormat="0" applyFill="0" applyAlignment="0" applyProtection="0"/>
    <xf numFmtId="0" fontId="14" fillId="28" borderId="84" applyNumberFormat="0" applyFont="0" applyAlignment="0" applyProtection="0"/>
    <xf numFmtId="0" fontId="29" fillId="25" borderId="85" applyNumberFormat="0" applyAlignment="0" applyProtection="0"/>
    <xf numFmtId="0" fontId="31" fillId="0" borderId="86" applyNumberFormat="0" applyFill="0" applyAlignment="0" applyProtection="0"/>
    <xf numFmtId="0" fontId="14" fillId="28" borderId="84" applyNumberFormat="0" applyFont="0" applyAlignment="0" applyProtection="0"/>
    <xf numFmtId="0" fontId="14" fillId="28" borderId="84" applyNumberFormat="0" applyFont="0" applyAlignment="0" applyProtection="0"/>
    <xf numFmtId="0" fontId="19" fillId="25" borderId="83" applyNumberFormat="0" applyAlignment="0" applyProtection="0"/>
    <xf numFmtId="0" fontId="19" fillId="25" borderId="83" applyNumberFormat="0" applyAlignment="0" applyProtection="0"/>
    <xf numFmtId="0" fontId="26" fillId="12" borderId="83" applyNumberFormat="0" applyAlignment="0" applyProtection="0"/>
    <xf numFmtId="0" fontId="19" fillId="25" borderId="83" applyNumberFormat="0" applyAlignment="0" applyProtection="0"/>
    <xf numFmtId="0" fontId="26" fillId="12" borderId="83" applyNumberFormat="0" applyAlignment="0" applyProtection="0"/>
    <xf numFmtId="0" fontId="31" fillId="0" borderId="86" applyNumberFormat="0" applyFill="0" applyAlignment="0" applyProtection="0"/>
    <xf numFmtId="0" fontId="14" fillId="28" borderId="84" applyNumberFormat="0" applyFont="0" applyAlignment="0" applyProtection="0"/>
    <xf numFmtId="0" fontId="14" fillId="28" borderId="84" applyNumberFormat="0" applyFont="0" applyAlignment="0" applyProtection="0"/>
    <xf numFmtId="0" fontId="29" fillId="25" borderId="85" applyNumberFormat="0" applyAlignment="0" applyProtection="0"/>
    <xf numFmtId="0" fontId="26" fillId="12" borderId="83" applyNumberFormat="0" applyAlignment="0" applyProtection="0"/>
    <xf numFmtId="0" fontId="31" fillId="0" borderId="86" applyNumberFormat="0" applyFill="0" applyAlignment="0" applyProtection="0"/>
    <xf numFmtId="0" fontId="14" fillId="28" borderId="84" applyNumberFormat="0" applyFont="0" applyAlignment="0" applyProtection="0"/>
    <xf numFmtId="0" fontId="14" fillId="28" borderId="84" applyNumberFormat="0" applyFont="0" applyAlignment="0" applyProtection="0"/>
    <xf numFmtId="0" fontId="29" fillId="25" borderId="85" applyNumberFormat="0" applyAlignment="0" applyProtection="0"/>
    <xf numFmtId="0" fontId="31" fillId="0" borderId="86" applyNumberFormat="0" applyFill="0" applyAlignment="0" applyProtection="0"/>
    <xf numFmtId="0" fontId="14" fillId="28" borderId="84" applyNumberFormat="0" applyFont="0" applyAlignment="0" applyProtection="0"/>
    <xf numFmtId="0" fontId="29" fillId="25" borderId="85" applyNumberFormat="0" applyAlignment="0" applyProtection="0"/>
    <xf numFmtId="0" fontId="29" fillId="25" borderId="93" applyNumberFormat="0" applyAlignment="0" applyProtection="0"/>
    <xf numFmtId="0" fontId="14" fillId="28" borderId="84" applyNumberFormat="0" applyFont="0" applyAlignment="0" applyProtection="0"/>
    <xf numFmtId="0" fontId="19" fillId="25" borderId="83" applyNumberFormat="0" applyAlignment="0" applyProtection="0"/>
    <xf numFmtId="0" fontId="14" fillId="28" borderId="84" applyNumberFormat="0" applyFont="0" applyAlignment="0" applyProtection="0"/>
    <xf numFmtId="0" fontId="29" fillId="25" borderId="85" applyNumberFormat="0" applyAlignment="0" applyProtection="0"/>
    <xf numFmtId="0" fontId="31" fillId="0" borderId="86" applyNumberFormat="0" applyFill="0" applyAlignment="0" applyProtection="0"/>
    <xf numFmtId="0" fontId="26" fillId="12" borderId="83" applyNumberFormat="0" applyAlignment="0" applyProtection="0"/>
    <xf numFmtId="0" fontId="14" fillId="28" borderId="84" applyNumberFormat="0" applyFont="0" applyAlignment="0" applyProtection="0"/>
    <xf numFmtId="0" fontId="14" fillId="28" borderId="84" applyNumberFormat="0" applyFont="0" applyAlignment="0" applyProtection="0"/>
    <xf numFmtId="0" fontId="29" fillId="25" borderId="85" applyNumberFormat="0" applyAlignment="0" applyProtection="0"/>
    <xf numFmtId="0" fontId="31" fillId="0" borderId="86" applyNumberFormat="0" applyFill="0" applyAlignment="0" applyProtection="0"/>
    <xf numFmtId="0" fontId="14" fillId="28" borderId="92" applyNumberFormat="0" applyFont="0" applyAlignment="0" applyProtection="0"/>
    <xf numFmtId="0" fontId="14" fillId="28" borderId="84" applyNumberFormat="0" applyFont="0" applyAlignment="0" applyProtection="0"/>
    <xf numFmtId="0" fontId="31" fillId="0" borderId="86" applyNumberFormat="0" applyFill="0" applyAlignment="0" applyProtection="0"/>
    <xf numFmtId="0" fontId="19" fillId="25" borderId="83" applyNumberFormat="0" applyAlignment="0" applyProtection="0"/>
    <xf numFmtId="0" fontId="19" fillId="25" borderId="83" applyNumberFormat="0" applyAlignment="0" applyProtection="0"/>
    <xf numFmtId="0" fontId="14" fillId="28" borderId="84" applyNumberFormat="0" applyFont="0" applyAlignment="0" applyProtection="0"/>
    <xf numFmtId="0" fontId="26" fillId="12" borderId="83" applyNumberFormat="0" applyAlignment="0" applyProtection="0"/>
    <xf numFmtId="0" fontId="29" fillId="25" borderId="85" applyNumberFormat="0" applyAlignment="0" applyProtection="0"/>
    <xf numFmtId="0" fontId="14" fillId="28" borderId="84" applyNumberFormat="0" applyFont="0" applyAlignment="0" applyProtection="0"/>
    <xf numFmtId="0" fontId="29" fillId="25" borderId="85" applyNumberFormat="0" applyAlignment="0" applyProtection="0"/>
    <xf numFmtId="0" fontId="31" fillId="0" borderId="86" applyNumberFormat="0" applyFill="0" applyAlignment="0" applyProtection="0"/>
    <xf numFmtId="0" fontId="26" fillId="12" borderId="83" applyNumberFormat="0" applyAlignment="0" applyProtection="0"/>
    <xf numFmtId="0" fontId="26" fillId="12" borderId="91" applyNumberFormat="0" applyAlignment="0" applyProtection="0"/>
    <xf numFmtId="0" fontId="14" fillId="28" borderId="84" applyNumberFormat="0" applyFont="0" applyAlignment="0" applyProtection="0"/>
    <xf numFmtId="0" fontId="14" fillId="28" borderId="92" applyNumberFormat="0" applyFont="0" applyAlignment="0" applyProtection="0"/>
    <xf numFmtId="0" fontId="14" fillId="28" borderId="84" applyNumberFormat="0" applyFont="0" applyAlignment="0" applyProtection="0"/>
    <xf numFmtId="0" fontId="19" fillId="25" borderId="91" applyNumberFormat="0" applyAlignment="0" applyProtection="0"/>
    <xf numFmtId="0" fontId="19" fillId="25" borderId="90" applyNumberFormat="0" applyAlignment="0" applyProtection="0"/>
    <xf numFmtId="0" fontId="26" fillId="12" borderId="90" applyNumberFormat="0" applyAlignment="0" applyProtection="0"/>
    <xf numFmtId="0" fontId="14" fillId="28" borderId="87" applyNumberFormat="0" applyFont="0" applyAlignment="0" applyProtection="0"/>
    <xf numFmtId="0" fontId="29" fillId="25" borderId="88" applyNumberFormat="0" applyAlignment="0" applyProtection="0"/>
    <xf numFmtId="0" fontId="31" fillId="0" borderId="89" applyNumberFormat="0" applyFill="0" applyAlignment="0" applyProtection="0"/>
    <xf numFmtId="0" fontId="14" fillId="28" borderId="87" applyNumberFormat="0" applyFont="0" applyAlignment="0" applyProtection="0"/>
    <xf numFmtId="0" fontId="14" fillId="28" borderId="87" applyNumberFormat="0" applyFont="0" applyAlignment="0" applyProtection="0"/>
    <xf numFmtId="0" fontId="31" fillId="0" borderId="89" applyNumberFormat="0" applyFill="0" applyAlignment="0" applyProtection="0"/>
    <xf numFmtId="0" fontId="14" fillId="28" borderId="87" applyNumberFormat="0" applyFont="0" applyAlignment="0" applyProtection="0"/>
    <xf numFmtId="0" fontId="19" fillId="25" borderId="90" applyNumberFormat="0" applyAlignment="0" applyProtection="0"/>
    <xf numFmtId="0" fontId="14" fillId="28" borderId="95" applyNumberFormat="0" applyFont="0" applyAlignment="0" applyProtection="0"/>
    <xf numFmtId="0" fontId="14" fillId="28" borderId="87" applyNumberFormat="0" applyFont="0" applyAlignment="0" applyProtection="0"/>
    <xf numFmtId="0" fontId="26" fillId="12" borderId="90" applyNumberFormat="0" applyAlignment="0" applyProtection="0"/>
    <xf numFmtId="0" fontId="29" fillId="25" borderId="88" applyNumberFormat="0" applyAlignment="0" applyProtection="0"/>
    <xf numFmtId="0" fontId="26" fillId="12" borderId="90" applyNumberFormat="0" applyAlignment="0" applyProtection="0"/>
    <xf numFmtId="0" fontId="19" fillId="25" borderId="90" applyNumberFormat="0" applyAlignment="0" applyProtection="0"/>
    <xf numFmtId="0" fontId="19" fillId="25" borderId="90" applyNumberFormat="0" applyAlignment="0" applyProtection="0"/>
    <xf numFmtId="0" fontId="26" fillId="12" borderId="90" applyNumberFormat="0" applyAlignment="0" applyProtection="0"/>
    <xf numFmtId="0" fontId="19" fillId="25" borderId="90" applyNumberFormat="0" applyAlignment="0" applyProtection="0"/>
    <xf numFmtId="0" fontId="14" fillId="28" borderId="87" applyNumberFormat="0" applyFont="0" applyAlignment="0" applyProtection="0"/>
    <xf numFmtId="0" fontId="29" fillId="25" borderId="88" applyNumberFormat="0" applyAlignment="0" applyProtection="0"/>
    <xf numFmtId="0" fontId="31" fillId="0" borderId="89" applyNumberFormat="0" applyFill="0" applyAlignment="0" applyProtection="0"/>
    <xf numFmtId="0" fontId="26" fillId="12" borderId="90" applyNumberFormat="0" applyAlignment="0" applyProtection="0"/>
    <xf numFmtId="0" fontId="14" fillId="28" borderId="87" applyNumberFormat="0" applyFont="0" applyAlignment="0" applyProtection="0"/>
    <xf numFmtId="0" fontId="14" fillId="28" borderId="87" applyNumberFormat="0" applyFont="0" applyAlignment="0" applyProtection="0"/>
    <xf numFmtId="0" fontId="29" fillId="25" borderId="88" applyNumberFormat="0" applyAlignment="0" applyProtection="0"/>
    <xf numFmtId="0" fontId="31" fillId="0" borderId="89" applyNumberFormat="0" applyFill="0" applyAlignment="0" applyProtection="0"/>
    <xf numFmtId="0" fontId="14" fillId="28" borderId="87" applyNumberFormat="0" applyFont="0" applyAlignment="0" applyProtection="0"/>
    <xf numFmtId="0" fontId="29" fillId="25" borderId="96" applyNumberFormat="0" applyAlignment="0" applyProtection="0"/>
    <xf numFmtId="0" fontId="29" fillId="25" borderId="88" applyNumberFormat="0" applyAlignment="0" applyProtection="0"/>
    <xf numFmtId="0" fontId="31" fillId="0" borderId="89" applyNumberFormat="0" applyFill="0" applyAlignment="0" applyProtection="0"/>
    <xf numFmtId="0" fontId="14" fillId="28" borderId="87" applyNumberFormat="0" applyFont="0" applyAlignment="0" applyProtection="0"/>
    <xf numFmtId="0" fontId="14" fillId="28" borderId="87" applyNumberFormat="0" applyFont="0" applyAlignment="0" applyProtection="0"/>
    <xf numFmtId="0" fontId="19" fillId="25" borderId="90" applyNumberFormat="0" applyAlignment="0" applyProtection="0"/>
    <xf numFmtId="0" fontId="19" fillId="25" borderId="90" applyNumberFormat="0" applyAlignment="0" applyProtection="0"/>
    <xf numFmtId="0" fontId="26" fillId="12" borderId="90" applyNumberFormat="0" applyAlignment="0" applyProtection="0"/>
    <xf numFmtId="0" fontId="19" fillId="25" borderId="90" applyNumberFormat="0" applyAlignment="0" applyProtection="0"/>
    <xf numFmtId="0" fontId="26" fillId="12" borderId="90" applyNumberFormat="0" applyAlignment="0" applyProtection="0"/>
    <xf numFmtId="0" fontId="31" fillId="0" borderId="89" applyNumberFormat="0" applyFill="0" applyAlignment="0" applyProtection="0"/>
    <xf numFmtId="0" fontId="14" fillId="28" borderId="87" applyNumberFormat="0" applyFont="0" applyAlignment="0" applyProtection="0"/>
    <xf numFmtId="0" fontId="14" fillId="28" borderId="87" applyNumberFormat="0" applyFont="0" applyAlignment="0" applyProtection="0"/>
    <xf numFmtId="0" fontId="29" fillId="25" borderId="88" applyNumberFormat="0" applyAlignment="0" applyProtection="0"/>
    <xf numFmtId="0" fontId="26" fillId="12" borderId="90" applyNumberFormat="0" applyAlignment="0" applyProtection="0"/>
    <xf numFmtId="0" fontId="31" fillId="0" borderId="89" applyNumberFormat="0" applyFill="0" applyAlignment="0" applyProtection="0"/>
    <xf numFmtId="0" fontId="14" fillId="28" borderId="87" applyNumberFormat="0" applyFont="0" applyAlignment="0" applyProtection="0"/>
    <xf numFmtId="0" fontId="14" fillId="28" borderId="87" applyNumberFormat="0" applyFont="0" applyAlignment="0" applyProtection="0"/>
    <xf numFmtId="0" fontId="29" fillId="25" borderId="88" applyNumberFormat="0" applyAlignment="0" applyProtection="0"/>
    <xf numFmtId="0" fontId="31" fillId="0" borderId="89" applyNumberFormat="0" applyFill="0" applyAlignment="0" applyProtection="0"/>
    <xf numFmtId="0" fontId="14" fillId="28" borderId="87" applyNumberFormat="0" applyFont="0" applyAlignment="0" applyProtection="0"/>
    <xf numFmtId="0" fontId="29" fillId="25" borderId="88" applyNumberFormat="0" applyAlignment="0" applyProtection="0"/>
    <xf numFmtId="0" fontId="14" fillId="28" borderId="87" applyNumberFormat="0" applyFont="0" applyAlignment="0" applyProtection="0"/>
    <xf numFmtId="0" fontId="19" fillId="25" borderId="90" applyNumberFormat="0" applyAlignment="0" applyProtection="0"/>
    <xf numFmtId="0" fontId="14" fillId="28" borderId="87" applyNumberFormat="0" applyFont="0" applyAlignment="0" applyProtection="0"/>
    <xf numFmtId="0" fontId="29" fillId="25" borderId="88" applyNumberFormat="0" applyAlignment="0" applyProtection="0"/>
    <xf numFmtId="0" fontId="31" fillId="0" borderId="89" applyNumberFormat="0" applyFill="0" applyAlignment="0" applyProtection="0"/>
    <xf numFmtId="0" fontId="26" fillId="12" borderId="90" applyNumberFormat="0" applyAlignment="0" applyProtection="0"/>
    <xf numFmtId="0" fontId="14" fillId="28" borderId="87" applyNumberFormat="0" applyFont="0" applyAlignment="0" applyProtection="0"/>
    <xf numFmtId="0" fontId="14" fillId="28" borderId="87" applyNumberFormat="0" applyFont="0" applyAlignment="0" applyProtection="0"/>
    <xf numFmtId="0" fontId="29" fillId="25" borderId="88" applyNumberFormat="0" applyAlignment="0" applyProtection="0"/>
    <xf numFmtId="0" fontId="31" fillId="0" borderId="89" applyNumberFormat="0" applyFill="0" applyAlignment="0" applyProtection="0"/>
    <xf numFmtId="0" fontId="14" fillId="28" borderId="95" applyNumberFormat="0" applyFont="0" applyAlignment="0" applyProtection="0"/>
    <xf numFmtId="0" fontId="14" fillId="28" borderId="87" applyNumberFormat="0" applyFont="0" applyAlignment="0" applyProtection="0"/>
    <xf numFmtId="0" fontId="31" fillId="0" borderId="97" applyNumberFormat="0" applyFill="0" applyAlignment="0" applyProtection="0"/>
    <xf numFmtId="0" fontId="31" fillId="0" borderId="89" applyNumberFormat="0" applyFill="0" applyAlignment="0" applyProtection="0"/>
    <xf numFmtId="0" fontId="19" fillId="25" borderId="90" applyNumberFormat="0" applyAlignment="0" applyProtection="0"/>
    <xf numFmtId="0" fontId="19" fillId="25" borderId="90" applyNumberFormat="0" applyAlignment="0" applyProtection="0"/>
    <xf numFmtId="0" fontId="14" fillId="28" borderId="87" applyNumberFormat="0" applyFont="0" applyAlignment="0" applyProtection="0"/>
    <xf numFmtId="0" fontId="26" fillId="12" borderId="90" applyNumberFormat="0" applyAlignment="0" applyProtection="0"/>
    <xf numFmtId="0" fontId="29" fillId="25" borderId="88" applyNumberFormat="0" applyAlignment="0" applyProtection="0"/>
    <xf numFmtId="0" fontId="14" fillId="28" borderId="87" applyNumberFormat="0" applyFont="0" applyAlignment="0" applyProtection="0"/>
    <xf numFmtId="0" fontId="29" fillId="25" borderId="88" applyNumberFormat="0" applyAlignment="0" applyProtection="0"/>
    <xf numFmtId="0" fontId="31" fillId="0" borderId="89" applyNumberFormat="0" applyFill="0" applyAlignment="0" applyProtection="0"/>
    <xf numFmtId="0" fontId="26" fillId="12" borderId="90" applyNumberFormat="0" applyAlignment="0" applyProtection="0"/>
    <xf numFmtId="0" fontId="14" fillId="28" borderId="87" applyNumberFormat="0" applyFont="0" applyAlignment="0" applyProtection="0"/>
    <xf numFmtId="0" fontId="14" fillId="28" borderId="87" applyNumberFormat="0" applyFont="0" applyAlignment="0" applyProtection="0"/>
    <xf numFmtId="0" fontId="31" fillId="0" borderId="97" applyNumberFormat="0" applyFill="0" applyAlignment="0" applyProtection="0"/>
    <xf numFmtId="0" fontId="14" fillId="28" borderId="92" applyNumberFormat="0" applyFont="0" applyAlignment="0" applyProtection="0"/>
    <xf numFmtId="0" fontId="29" fillId="25" borderId="93" applyNumberFormat="0" applyAlignment="0" applyProtection="0"/>
    <xf numFmtId="0" fontId="31" fillId="0" borderId="94" applyNumberFormat="0" applyFill="0" applyAlignment="0" applyProtection="0"/>
    <xf numFmtId="0" fontId="14" fillId="28" borderId="92" applyNumberFormat="0" applyFont="0" applyAlignment="0" applyProtection="0"/>
    <xf numFmtId="0" fontId="14" fillId="28" borderId="92" applyNumberFormat="0" applyFont="0" applyAlignment="0" applyProtection="0"/>
    <xf numFmtId="0" fontId="31" fillId="0" borderId="94" applyNumberFormat="0" applyFill="0" applyAlignment="0" applyProtection="0"/>
    <xf numFmtId="0" fontId="14" fillId="28" borderId="92" applyNumberFormat="0" applyFont="0" applyAlignment="0" applyProtection="0"/>
    <xf numFmtId="0" fontId="19" fillId="25" borderId="91" applyNumberFormat="0" applyAlignment="0" applyProtection="0"/>
    <xf numFmtId="0" fontId="14" fillId="28" borderId="92" applyNumberFormat="0" applyFont="0" applyAlignment="0" applyProtection="0"/>
    <xf numFmtId="0" fontId="26" fillId="12" borderId="91" applyNumberFormat="0" applyAlignment="0" applyProtection="0"/>
    <xf numFmtId="0" fontId="29" fillId="25" borderId="93" applyNumberFormat="0" applyAlignment="0" applyProtection="0"/>
    <xf numFmtId="0" fontId="26" fillId="12" borderId="91" applyNumberFormat="0" applyAlignment="0" applyProtection="0"/>
    <xf numFmtId="0" fontId="19" fillId="25" borderId="91" applyNumberFormat="0" applyAlignment="0" applyProtection="0"/>
    <xf numFmtId="0" fontId="19" fillId="25" borderId="91" applyNumberFormat="0" applyAlignment="0" applyProtection="0"/>
    <xf numFmtId="0" fontId="26" fillId="12" borderId="91" applyNumberFormat="0" applyAlignment="0" applyProtection="0"/>
    <xf numFmtId="0" fontId="19" fillId="25" borderId="91" applyNumberFormat="0" applyAlignment="0" applyProtection="0"/>
    <xf numFmtId="0" fontId="14" fillId="28" borderId="92" applyNumberFormat="0" applyFont="0" applyAlignment="0" applyProtection="0"/>
    <xf numFmtId="0" fontId="29" fillId="25" borderId="93" applyNumberFormat="0" applyAlignment="0" applyProtection="0"/>
    <xf numFmtId="0" fontId="31" fillId="0" borderId="94" applyNumberFormat="0" applyFill="0" applyAlignment="0" applyProtection="0"/>
    <xf numFmtId="0" fontId="26" fillId="12" borderId="91" applyNumberFormat="0" applyAlignment="0" applyProtection="0"/>
    <xf numFmtId="0" fontId="14" fillId="28" borderId="92" applyNumberFormat="0" applyFont="0" applyAlignment="0" applyProtection="0"/>
    <xf numFmtId="0" fontId="14" fillId="28" borderId="92" applyNumberFormat="0" applyFont="0" applyAlignment="0" applyProtection="0"/>
    <xf numFmtId="0" fontId="29" fillId="25" borderId="93" applyNumberFormat="0" applyAlignment="0" applyProtection="0"/>
    <xf numFmtId="0" fontId="31" fillId="0" borderId="94" applyNumberFormat="0" applyFill="0" applyAlignment="0" applyProtection="0"/>
    <xf numFmtId="0" fontId="14" fillId="28" borderId="92" applyNumberFormat="0" applyFont="0" applyAlignment="0" applyProtection="0"/>
    <xf numFmtId="0" fontId="29" fillId="25" borderId="93" applyNumberFormat="0" applyAlignment="0" applyProtection="0"/>
    <xf numFmtId="0" fontId="31" fillId="0" borderId="94" applyNumberFormat="0" applyFill="0" applyAlignment="0" applyProtection="0"/>
    <xf numFmtId="0" fontId="14" fillId="28" borderId="92" applyNumberFormat="0" applyFont="0" applyAlignment="0" applyProtection="0"/>
    <xf numFmtId="0" fontId="14" fillId="28" borderId="92" applyNumberFormat="0" applyFont="0" applyAlignment="0" applyProtection="0"/>
    <xf numFmtId="0" fontId="19" fillId="25" borderId="91" applyNumberFormat="0" applyAlignment="0" applyProtection="0"/>
    <xf numFmtId="0" fontId="19" fillId="25" borderId="91" applyNumberFormat="0" applyAlignment="0" applyProtection="0"/>
    <xf numFmtId="0" fontId="26" fillId="12" borderId="91" applyNumberFormat="0" applyAlignment="0" applyProtection="0"/>
    <xf numFmtId="0" fontId="19" fillId="25" borderId="91" applyNumberFormat="0" applyAlignment="0" applyProtection="0"/>
    <xf numFmtId="0" fontId="26" fillId="12" borderId="91" applyNumberFormat="0" applyAlignment="0" applyProtection="0"/>
    <xf numFmtId="0" fontId="31" fillId="0" borderId="94" applyNumberFormat="0" applyFill="0" applyAlignment="0" applyProtection="0"/>
    <xf numFmtId="0" fontId="14" fillId="28" borderId="92" applyNumberFormat="0" applyFont="0" applyAlignment="0" applyProtection="0"/>
    <xf numFmtId="0" fontId="14" fillId="28" borderId="92" applyNumberFormat="0" applyFont="0" applyAlignment="0" applyProtection="0"/>
    <xf numFmtId="0" fontId="29" fillId="25" borderId="93" applyNumberFormat="0" applyAlignment="0" applyProtection="0"/>
    <xf numFmtId="0" fontId="26" fillId="12" borderId="91" applyNumberFormat="0" applyAlignment="0" applyProtection="0"/>
    <xf numFmtId="0" fontId="31" fillId="0" borderId="94" applyNumberFormat="0" applyFill="0" applyAlignment="0" applyProtection="0"/>
    <xf numFmtId="0" fontId="14" fillId="28" borderId="92" applyNumberFormat="0" applyFont="0" applyAlignment="0" applyProtection="0"/>
    <xf numFmtId="0" fontId="14" fillId="28" borderId="92" applyNumberFormat="0" applyFont="0" applyAlignment="0" applyProtection="0"/>
    <xf numFmtId="0" fontId="29" fillId="25" borderId="93" applyNumberFormat="0" applyAlignment="0" applyProtection="0"/>
    <xf numFmtId="0" fontId="31" fillId="0" borderId="94" applyNumberFormat="0" applyFill="0" applyAlignment="0" applyProtection="0"/>
    <xf numFmtId="0" fontId="14" fillId="28" borderId="92" applyNumberFormat="0" applyFont="0" applyAlignment="0" applyProtection="0"/>
    <xf numFmtId="0" fontId="29" fillId="25" borderId="93" applyNumberFormat="0" applyAlignment="0" applyProtection="0"/>
    <xf numFmtId="0" fontId="14" fillId="28" borderId="92" applyNumberFormat="0" applyFont="0" applyAlignment="0" applyProtection="0"/>
    <xf numFmtId="0" fontId="19" fillId="25" borderId="91" applyNumberFormat="0" applyAlignment="0" applyProtection="0"/>
    <xf numFmtId="0" fontId="14" fillId="28" borderId="92" applyNumberFormat="0" applyFont="0" applyAlignment="0" applyProtection="0"/>
    <xf numFmtId="0" fontId="29" fillId="25" borderId="93" applyNumberFormat="0" applyAlignment="0" applyProtection="0"/>
    <xf numFmtId="0" fontId="31" fillId="0" borderId="94" applyNumberFormat="0" applyFill="0" applyAlignment="0" applyProtection="0"/>
    <xf numFmtId="0" fontId="26" fillId="12" borderId="91" applyNumberFormat="0" applyAlignment="0" applyProtection="0"/>
    <xf numFmtId="0" fontId="14" fillId="28" borderId="92" applyNumberFormat="0" applyFont="0" applyAlignment="0" applyProtection="0"/>
    <xf numFmtId="0" fontId="14" fillId="28" borderId="92" applyNumberFormat="0" applyFont="0" applyAlignment="0" applyProtection="0"/>
    <xf numFmtId="0" fontId="29" fillId="25" borderId="93" applyNumberFormat="0" applyAlignment="0" applyProtection="0"/>
    <xf numFmtId="0" fontId="31" fillId="0" borderId="94" applyNumberFormat="0" applyFill="0" applyAlignment="0" applyProtection="0"/>
    <xf numFmtId="0" fontId="14" fillId="28" borderId="92" applyNumberFormat="0" applyFont="0" applyAlignment="0" applyProtection="0"/>
    <xf numFmtId="0" fontId="31" fillId="0" borderId="94" applyNumberFormat="0" applyFill="0" applyAlignment="0" applyProtection="0"/>
    <xf numFmtId="0" fontId="19" fillId="25" borderId="91" applyNumberFormat="0" applyAlignment="0" applyProtection="0"/>
    <xf numFmtId="0" fontId="19" fillId="25" borderId="91" applyNumberFormat="0" applyAlignment="0" applyProtection="0"/>
    <xf numFmtId="0" fontId="14" fillId="28" borderId="92" applyNumberFormat="0" applyFont="0" applyAlignment="0" applyProtection="0"/>
    <xf numFmtId="0" fontId="26" fillId="12" borderId="91" applyNumberFormat="0" applyAlignment="0" applyProtection="0"/>
    <xf numFmtId="0" fontId="29" fillId="25" borderId="93" applyNumberFormat="0" applyAlignment="0" applyProtection="0"/>
    <xf numFmtId="0" fontId="14" fillId="28" borderId="92" applyNumberFormat="0" applyFont="0" applyAlignment="0" applyProtection="0"/>
    <xf numFmtId="0" fontId="29" fillId="25" borderId="93" applyNumberFormat="0" applyAlignment="0" applyProtection="0"/>
    <xf numFmtId="0" fontId="31" fillId="0" borderId="94" applyNumberFormat="0" applyFill="0" applyAlignment="0" applyProtection="0"/>
    <xf numFmtId="0" fontId="26" fillId="12" borderId="91" applyNumberFormat="0" applyAlignment="0" applyProtection="0"/>
    <xf numFmtId="0" fontId="14" fillId="28" borderId="92" applyNumberFormat="0" applyFont="0" applyAlignment="0" applyProtection="0"/>
    <xf numFmtId="0" fontId="14" fillId="28" borderId="92" applyNumberFormat="0" applyFont="0" applyAlignment="0" applyProtection="0"/>
    <xf numFmtId="0" fontId="26" fillId="12" borderId="98" applyNumberFormat="0" applyAlignment="0" applyProtection="0"/>
    <xf numFmtId="0" fontId="19" fillId="25" borderId="98" applyNumberFormat="0" applyAlignment="0" applyProtection="0"/>
    <xf numFmtId="0" fontId="19" fillId="25" borderId="98" applyNumberFormat="0" applyAlignment="0" applyProtection="0"/>
    <xf numFmtId="0" fontId="26" fillId="12" borderId="98" applyNumberFormat="0" applyAlignment="0" applyProtection="0"/>
    <xf numFmtId="0" fontId="14" fillId="28" borderId="95" applyNumberFormat="0" applyFont="0" applyAlignment="0" applyProtection="0"/>
    <xf numFmtId="0" fontId="29" fillId="25" borderId="96" applyNumberFormat="0" applyAlignment="0" applyProtection="0"/>
    <xf numFmtId="0" fontId="31" fillId="0" borderId="97" applyNumberFormat="0" applyFill="0" applyAlignment="0" applyProtection="0"/>
    <xf numFmtId="0" fontId="14" fillId="28" borderId="95" applyNumberFormat="0" applyFont="0" applyAlignment="0" applyProtection="0"/>
    <xf numFmtId="0" fontId="14" fillId="28" borderId="95" applyNumberFormat="0" applyFont="0" applyAlignment="0" applyProtection="0"/>
    <xf numFmtId="0" fontId="31" fillId="0" borderId="97" applyNumberFormat="0" applyFill="0" applyAlignment="0" applyProtection="0"/>
    <xf numFmtId="0" fontId="14" fillId="28" borderId="95" applyNumberFormat="0" applyFont="0" applyAlignment="0" applyProtection="0"/>
    <xf numFmtId="0" fontId="19" fillId="25" borderId="98" applyNumberFormat="0" applyAlignment="0" applyProtection="0"/>
    <xf numFmtId="0" fontId="14" fillId="28" borderId="95" applyNumberFormat="0" applyFont="0" applyAlignment="0" applyProtection="0"/>
    <xf numFmtId="0" fontId="26" fillId="12" borderId="98" applyNumberFormat="0" applyAlignment="0" applyProtection="0"/>
    <xf numFmtId="0" fontId="29" fillId="25" borderId="96" applyNumberFormat="0" applyAlignment="0" applyProtection="0"/>
    <xf numFmtId="0" fontId="26" fillId="12" borderId="98" applyNumberFormat="0" applyAlignment="0" applyProtection="0"/>
    <xf numFmtId="0" fontId="19" fillId="25" borderId="98" applyNumberFormat="0" applyAlignment="0" applyProtection="0"/>
    <xf numFmtId="0" fontId="19" fillId="25" borderId="98" applyNumberFormat="0" applyAlignment="0" applyProtection="0"/>
    <xf numFmtId="0" fontId="26" fillId="12" borderId="98" applyNumberFormat="0" applyAlignment="0" applyProtection="0"/>
    <xf numFmtId="0" fontId="19" fillId="25" borderId="98" applyNumberFormat="0" applyAlignment="0" applyProtection="0"/>
    <xf numFmtId="0" fontId="14" fillId="28" borderId="95" applyNumberFormat="0" applyFont="0" applyAlignment="0" applyProtection="0"/>
    <xf numFmtId="0" fontId="29" fillId="25" borderId="96" applyNumberFormat="0" applyAlignment="0" applyProtection="0"/>
    <xf numFmtId="0" fontId="31" fillId="0" borderId="97" applyNumberFormat="0" applyFill="0" applyAlignment="0" applyProtection="0"/>
    <xf numFmtId="0" fontId="26" fillId="12" borderId="98" applyNumberFormat="0" applyAlignment="0" applyProtection="0"/>
    <xf numFmtId="0" fontId="14" fillId="28" borderId="95" applyNumberFormat="0" applyFont="0" applyAlignment="0" applyProtection="0"/>
    <xf numFmtId="0" fontId="14" fillId="28" borderId="95" applyNumberFormat="0" applyFont="0" applyAlignment="0" applyProtection="0"/>
    <xf numFmtId="0" fontId="29" fillId="25" borderId="96" applyNumberFormat="0" applyAlignment="0" applyProtection="0"/>
    <xf numFmtId="0" fontId="31" fillId="0" borderId="97" applyNumberFormat="0" applyFill="0" applyAlignment="0" applyProtection="0"/>
    <xf numFmtId="0" fontId="14" fillId="28" borderId="95" applyNumberFormat="0" applyFont="0" applyAlignment="0" applyProtection="0"/>
    <xf numFmtId="0" fontId="29" fillId="25" borderId="96" applyNumberFormat="0" applyAlignment="0" applyProtection="0"/>
    <xf numFmtId="0" fontId="31" fillId="0" borderId="97" applyNumberFormat="0" applyFill="0" applyAlignment="0" applyProtection="0"/>
    <xf numFmtId="0" fontId="14" fillId="28" borderId="95" applyNumberFormat="0" applyFont="0" applyAlignment="0" applyProtection="0"/>
    <xf numFmtId="0" fontId="14" fillId="28" borderId="95" applyNumberFormat="0" applyFont="0" applyAlignment="0" applyProtection="0"/>
    <xf numFmtId="0" fontId="19" fillId="25" borderId="98" applyNumberFormat="0" applyAlignment="0" applyProtection="0"/>
    <xf numFmtId="0" fontId="19" fillId="25" borderId="98" applyNumberFormat="0" applyAlignment="0" applyProtection="0"/>
    <xf numFmtId="0" fontId="26" fillId="12" borderId="98" applyNumberFormat="0" applyAlignment="0" applyProtection="0"/>
    <xf numFmtId="0" fontId="19" fillId="25" borderId="98" applyNumberFormat="0" applyAlignment="0" applyProtection="0"/>
    <xf numFmtId="0" fontId="26" fillId="12" borderId="98" applyNumberFormat="0" applyAlignment="0" applyProtection="0"/>
    <xf numFmtId="0" fontId="31" fillId="0" borderId="97" applyNumberFormat="0" applyFill="0" applyAlignment="0" applyProtection="0"/>
    <xf numFmtId="0" fontId="14" fillId="28" borderId="95" applyNumberFormat="0" applyFont="0" applyAlignment="0" applyProtection="0"/>
    <xf numFmtId="0" fontId="14" fillId="28" borderId="95" applyNumberFormat="0" applyFont="0" applyAlignment="0" applyProtection="0"/>
    <xf numFmtId="0" fontId="29" fillId="25" borderId="96" applyNumberFormat="0" applyAlignment="0" applyProtection="0"/>
    <xf numFmtId="0" fontId="26" fillId="12" borderId="98" applyNumberFormat="0" applyAlignment="0" applyProtection="0"/>
    <xf numFmtId="0" fontId="31" fillId="0" borderId="97" applyNumberFormat="0" applyFill="0" applyAlignment="0" applyProtection="0"/>
    <xf numFmtId="0" fontId="14" fillId="28" borderId="95" applyNumberFormat="0" applyFont="0" applyAlignment="0" applyProtection="0"/>
    <xf numFmtId="0" fontId="14" fillId="28" borderId="95" applyNumberFormat="0" applyFont="0" applyAlignment="0" applyProtection="0"/>
    <xf numFmtId="0" fontId="29" fillId="25" borderId="96" applyNumberFormat="0" applyAlignment="0" applyProtection="0"/>
    <xf numFmtId="0" fontId="31" fillId="0" borderId="97" applyNumberFormat="0" applyFill="0" applyAlignment="0" applyProtection="0"/>
    <xf numFmtId="0" fontId="14" fillId="28" borderId="95" applyNumberFormat="0" applyFont="0" applyAlignment="0" applyProtection="0"/>
    <xf numFmtId="0" fontId="29" fillId="25" borderId="96" applyNumberFormat="0" applyAlignment="0" applyProtection="0"/>
    <xf numFmtId="0" fontId="14" fillId="28" borderId="95" applyNumberFormat="0" applyFont="0" applyAlignment="0" applyProtection="0"/>
    <xf numFmtId="0" fontId="19" fillId="25" borderId="98" applyNumberFormat="0" applyAlignment="0" applyProtection="0"/>
    <xf numFmtId="0" fontId="14" fillId="28" borderId="95" applyNumberFormat="0" applyFont="0" applyAlignment="0" applyProtection="0"/>
    <xf numFmtId="0" fontId="29" fillId="25" borderId="96" applyNumberFormat="0" applyAlignment="0" applyProtection="0"/>
    <xf numFmtId="0" fontId="31" fillId="0" borderId="97" applyNumberFormat="0" applyFill="0" applyAlignment="0" applyProtection="0"/>
    <xf numFmtId="0" fontId="26" fillId="12" borderId="98" applyNumberFormat="0" applyAlignment="0" applyProtection="0"/>
    <xf numFmtId="0" fontId="14" fillId="28" borderId="95" applyNumberFormat="0" applyFont="0" applyAlignment="0" applyProtection="0"/>
    <xf numFmtId="0" fontId="14" fillId="28" borderId="95" applyNumberFormat="0" applyFont="0" applyAlignment="0" applyProtection="0"/>
    <xf numFmtId="0" fontId="29" fillId="25" borderId="96" applyNumberFormat="0" applyAlignment="0" applyProtection="0"/>
    <xf numFmtId="0" fontId="31" fillId="0" borderId="97" applyNumberFormat="0" applyFill="0" applyAlignment="0" applyProtection="0"/>
    <xf numFmtId="0" fontId="14" fillId="28" borderId="95" applyNumberFormat="0" applyFont="0" applyAlignment="0" applyProtection="0"/>
    <xf numFmtId="0" fontId="31" fillId="0" borderId="97" applyNumberFormat="0" applyFill="0" applyAlignment="0" applyProtection="0"/>
    <xf numFmtId="0" fontId="19" fillId="25" borderId="98" applyNumberFormat="0" applyAlignment="0" applyProtection="0"/>
    <xf numFmtId="0" fontId="19" fillId="25" borderId="98" applyNumberFormat="0" applyAlignment="0" applyProtection="0"/>
    <xf numFmtId="0" fontId="14" fillId="28" borderId="95" applyNumberFormat="0" applyFont="0" applyAlignment="0" applyProtection="0"/>
    <xf numFmtId="0" fontId="26" fillId="12" borderId="98" applyNumberFormat="0" applyAlignment="0" applyProtection="0"/>
    <xf numFmtId="0" fontId="29" fillId="25" borderId="96" applyNumberFormat="0" applyAlignment="0" applyProtection="0"/>
    <xf numFmtId="0" fontId="14" fillId="28" borderId="95" applyNumberFormat="0" applyFont="0" applyAlignment="0" applyProtection="0"/>
    <xf numFmtId="0" fontId="29" fillId="25" borderId="96" applyNumberFormat="0" applyAlignment="0" applyProtection="0"/>
    <xf numFmtId="0" fontId="31" fillId="0" borderId="97" applyNumberFormat="0" applyFill="0" applyAlignment="0" applyProtection="0"/>
    <xf numFmtId="0" fontId="26" fillId="12" borderId="98" applyNumberFormat="0" applyAlignment="0" applyProtection="0"/>
    <xf numFmtId="0" fontId="14" fillId="28" borderId="95" applyNumberFormat="0" applyFont="0" applyAlignment="0" applyProtection="0"/>
    <xf numFmtId="0" fontId="14" fillId="28" borderId="95" applyNumberFormat="0" applyFont="0" applyAlignment="0" applyProtection="0"/>
    <xf numFmtId="0" fontId="34" fillId="0" borderId="0"/>
    <xf numFmtId="0" fontId="14" fillId="28" borderId="108" applyNumberFormat="0" applyFont="0" applyAlignment="0" applyProtection="0"/>
    <xf numFmtId="0" fontId="26" fillId="12" borderId="114" applyNumberFormat="0" applyAlignment="0" applyProtection="0"/>
    <xf numFmtId="0" fontId="29" fillId="25" borderId="109" applyNumberFormat="0" applyAlignment="0" applyProtection="0"/>
    <xf numFmtId="0" fontId="14" fillId="28" borderId="104" applyNumberFormat="0" applyFont="0" applyAlignment="0" applyProtection="0"/>
    <xf numFmtId="0" fontId="14" fillId="28" borderId="108" applyNumberFormat="0" applyFont="0" applyAlignment="0" applyProtection="0"/>
    <xf numFmtId="0" fontId="29" fillId="25" borderId="116" applyNumberFormat="0" applyAlignment="0" applyProtection="0"/>
    <xf numFmtId="0" fontId="19" fillId="25" borderId="107" applyNumberFormat="0" applyAlignment="0" applyProtection="0"/>
    <xf numFmtId="0" fontId="14" fillId="28" borderId="115" applyNumberFormat="0" applyFont="0" applyAlignment="0" applyProtection="0"/>
    <xf numFmtId="0" fontId="19" fillId="25" borderId="107" applyNumberFormat="0" applyAlignment="0" applyProtection="0"/>
    <xf numFmtId="0" fontId="19" fillId="25" borderId="118" applyNumberFormat="0" applyAlignment="0" applyProtection="0"/>
    <xf numFmtId="0" fontId="31" fillId="0" borderId="117" applyNumberFormat="0" applyFill="0" applyAlignment="0" applyProtection="0"/>
    <xf numFmtId="0" fontId="14" fillId="28" borderId="108" applyNumberFormat="0" applyFont="0" applyAlignment="0" applyProtection="0"/>
    <xf numFmtId="0" fontId="14" fillId="28" borderId="111" applyNumberFormat="0" applyFont="0" applyAlignment="0" applyProtection="0"/>
    <xf numFmtId="0" fontId="14" fillId="28" borderId="104" applyNumberFormat="0" applyFont="0" applyAlignment="0" applyProtection="0"/>
    <xf numFmtId="0" fontId="14" fillId="28" borderId="104" applyNumberFormat="0" applyFont="0" applyAlignment="0" applyProtection="0"/>
    <xf numFmtId="0" fontId="14" fillId="28" borderId="108" applyNumberFormat="0" applyFont="0" applyAlignment="0" applyProtection="0"/>
    <xf numFmtId="0" fontId="14" fillId="28" borderId="115" applyNumberFormat="0" applyFont="0" applyAlignment="0" applyProtection="0"/>
    <xf numFmtId="0" fontId="31" fillId="0" borderId="110" applyNumberFormat="0" applyFill="0" applyAlignment="0" applyProtection="0"/>
    <xf numFmtId="0" fontId="14" fillId="28" borderId="108" applyNumberFormat="0" applyFont="0" applyAlignment="0" applyProtection="0"/>
    <xf numFmtId="0" fontId="14" fillId="28" borderId="104" applyNumberFormat="0" applyFont="0" applyAlignment="0" applyProtection="0"/>
    <xf numFmtId="0" fontId="26" fillId="12" borderId="114" applyNumberFormat="0" applyAlignment="0" applyProtection="0"/>
    <xf numFmtId="0" fontId="26" fillId="12" borderId="107" applyNumberFormat="0" applyAlignment="0" applyProtection="0"/>
    <xf numFmtId="0" fontId="31" fillId="0" borderId="110" applyNumberFormat="0" applyFill="0" applyAlignment="0" applyProtection="0"/>
    <xf numFmtId="0" fontId="31" fillId="0" borderId="113" applyNumberFormat="0" applyFill="0" applyAlignment="0" applyProtection="0"/>
    <xf numFmtId="0" fontId="19" fillId="25" borderId="99" applyNumberFormat="0" applyAlignment="0" applyProtection="0"/>
    <xf numFmtId="0" fontId="14" fillId="28" borderId="104" applyNumberFormat="0" applyFont="0" applyAlignment="0" applyProtection="0"/>
    <xf numFmtId="0" fontId="14" fillId="28" borderId="123" applyNumberFormat="0" applyFont="0" applyAlignment="0" applyProtection="0"/>
    <xf numFmtId="0" fontId="14" fillId="28" borderId="111" applyNumberFormat="0" applyFont="0" applyAlignment="0" applyProtection="0"/>
    <xf numFmtId="0" fontId="26" fillId="12" borderId="107" applyNumberFormat="0" applyAlignment="0" applyProtection="0"/>
    <xf numFmtId="0" fontId="29" fillId="25" borderId="109" applyNumberFormat="0" applyAlignment="0" applyProtection="0"/>
    <xf numFmtId="0" fontId="19" fillId="25" borderId="107" applyNumberFormat="0" applyAlignment="0" applyProtection="0"/>
    <xf numFmtId="0" fontId="14" fillId="28" borderId="108" applyNumberFormat="0" applyFont="0" applyAlignment="0" applyProtection="0"/>
    <xf numFmtId="0" fontId="26" fillId="12" borderId="99" applyNumberFormat="0" applyAlignment="0" applyProtection="0"/>
    <xf numFmtId="0" fontId="26" fillId="12" borderId="107" applyNumberFormat="0" applyAlignment="0" applyProtection="0"/>
    <xf numFmtId="0" fontId="26" fillId="12" borderId="107" applyNumberFormat="0" applyAlignment="0" applyProtection="0"/>
    <xf numFmtId="0" fontId="14" fillId="28" borderId="108" applyNumberFormat="0" applyFont="0" applyAlignment="0" applyProtection="0"/>
    <xf numFmtId="0" fontId="14" fillId="28" borderId="104" applyNumberFormat="0" applyFont="0" applyAlignment="0" applyProtection="0"/>
    <xf numFmtId="0" fontId="14" fillId="28" borderId="100" applyNumberFormat="0" applyFont="0" applyAlignment="0" applyProtection="0"/>
    <xf numFmtId="0" fontId="29" fillId="25" borderId="101" applyNumberFormat="0" applyAlignment="0" applyProtection="0"/>
    <xf numFmtId="0" fontId="14" fillId="28" borderId="108" applyNumberFormat="0" applyFont="0" applyAlignment="0" applyProtection="0"/>
    <xf numFmtId="0" fontId="31" fillId="0" borderId="102" applyNumberFormat="0" applyFill="0" applyAlignment="0" applyProtection="0"/>
    <xf numFmtId="0" fontId="14" fillId="28" borderId="104" applyNumberFormat="0" applyFont="0" applyAlignment="0" applyProtection="0"/>
    <xf numFmtId="0" fontId="29" fillId="25" borderId="109" applyNumberFormat="0" applyAlignment="0" applyProtection="0"/>
    <xf numFmtId="0" fontId="31" fillId="0" borderId="110" applyNumberFormat="0" applyFill="0" applyAlignment="0" applyProtection="0"/>
    <xf numFmtId="0" fontId="31" fillId="0" borderId="117" applyNumberFormat="0" applyFill="0" applyAlignment="0" applyProtection="0"/>
    <xf numFmtId="0" fontId="14" fillId="28" borderId="100" applyNumberFormat="0" applyFont="0" applyAlignment="0" applyProtection="0"/>
    <xf numFmtId="0" fontId="14" fillId="28" borderId="104" applyNumberFormat="0" applyFont="0" applyAlignment="0" applyProtection="0"/>
    <xf numFmtId="0" fontId="31" fillId="0" borderId="102" applyNumberFormat="0" applyFill="0" applyAlignment="0" applyProtection="0"/>
    <xf numFmtId="0" fontId="29" fillId="25" borderId="101" applyNumberFormat="0" applyAlignment="0" applyProtection="0"/>
    <xf numFmtId="0" fontId="14" fillId="28" borderId="100" applyNumberFormat="0" applyFont="0" applyAlignment="0" applyProtection="0"/>
    <xf numFmtId="0" fontId="26" fillId="12" borderId="99" applyNumberFormat="0" applyAlignment="0" applyProtection="0"/>
    <xf numFmtId="0" fontId="19" fillId="25" borderId="99" applyNumberFormat="0" applyAlignment="0" applyProtection="0"/>
    <xf numFmtId="0" fontId="19" fillId="25" borderId="99" applyNumberFormat="0" applyAlignment="0" applyProtection="0"/>
    <xf numFmtId="0" fontId="26" fillId="12" borderId="99" applyNumberFormat="0" applyAlignment="0" applyProtection="0"/>
    <xf numFmtId="0" fontId="14" fillId="28" borderId="100" applyNumberFormat="0" applyFont="0" applyAlignment="0" applyProtection="0"/>
    <xf numFmtId="0" fontId="29" fillId="25" borderId="101" applyNumberFormat="0" applyAlignment="0" applyProtection="0"/>
    <xf numFmtId="0" fontId="31" fillId="0" borderId="102" applyNumberFormat="0" applyFill="0" applyAlignment="0" applyProtection="0"/>
    <xf numFmtId="0" fontId="14" fillId="28" borderId="100" applyNumberFormat="0" applyFont="0" applyAlignment="0" applyProtection="0"/>
    <xf numFmtId="0" fontId="14" fillId="28" borderId="100" applyNumberFormat="0" applyFont="0" applyAlignment="0" applyProtection="0"/>
    <xf numFmtId="0" fontId="31" fillId="0" borderId="102" applyNumberFormat="0" applyFill="0" applyAlignment="0" applyProtection="0"/>
    <xf numFmtId="0" fontId="14" fillId="28" borderId="100" applyNumberFormat="0" applyFont="0" applyAlignment="0" applyProtection="0"/>
    <xf numFmtId="0" fontId="19" fillId="25" borderId="99" applyNumberFormat="0" applyAlignment="0" applyProtection="0"/>
    <xf numFmtId="0" fontId="29" fillId="25" borderId="112" applyNumberFormat="0" applyAlignment="0" applyProtection="0"/>
    <xf numFmtId="0" fontId="26" fillId="12" borderId="107" applyNumberFormat="0" applyAlignment="0" applyProtection="0"/>
    <xf numFmtId="0" fontId="14" fillId="28" borderId="100" applyNumberFormat="0" applyFont="0" applyAlignment="0" applyProtection="0"/>
    <xf numFmtId="0" fontId="26" fillId="12" borderId="99" applyNumberFormat="0" applyAlignment="0" applyProtection="0"/>
    <xf numFmtId="0" fontId="29" fillId="25" borderId="101" applyNumberFormat="0" applyAlignment="0" applyProtection="0"/>
    <xf numFmtId="0" fontId="26" fillId="12" borderId="99" applyNumberFormat="0" applyAlignment="0" applyProtection="0"/>
    <xf numFmtId="0" fontId="19" fillId="25" borderId="99" applyNumberFormat="0" applyAlignment="0" applyProtection="0"/>
    <xf numFmtId="0" fontId="19" fillId="25" borderId="99" applyNumberFormat="0" applyAlignment="0" applyProtection="0"/>
    <xf numFmtId="0" fontId="26" fillId="12" borderId="99" applyNumberFormat="0" applyAlignment="0" applyProtection="0"/>
    <xf numFmtId="0" fontId="19" fillId="25" borderId="99" applyNumberFormat="0" applyAlignment="0" applyProtection="0"/>
    <xf numFmtId="0" fontId="14" fillId="28" borderId="100" applyNumberFormat="0" applyFont="0" applyAlignment="0" applyProtection="0"/>
    <xf numFmtId="0" fontId="29" fillId="25" borderId="101" applyNumberFormat="0" applyAlignment="0" applyProtection="0"/>
    <xf numFmtId="0" fontId="31" fillId="0" borderId="102" applyNumberFormat="0" applyFill="0" applyAlignment="0" applyProtection="0"/>
    <xf numFmtId="0" fontId="26" fillId="12" borderId="99" applyNumberFormat="0" applyAlignment="0" applyProtection="0"/>
    <xf numFmtId="0" fontId="14" fillId="28" borderId="100" applyNumberFormat="0" applyFont="0" applyAlignment="0" applyProtection="0"/>
    <xf numFmtId="0" fontId="14" fillId="28" borderId="100" applyNumberFormat="0" applyFont="0" applyAlignment="0" applyProtection="0"/>
    <xf numFmtId="0" fontId="29" fillId="25" borderId="101" applyNumberFormat="0" applyAlignment="0" applyProtection="0"/>
    <xf numFmtId="0" fontId="31" fillId="0" borderId="102" applyNumberFormat="0" applyFill="0" applyAlignment="0" applyProtection="0"/>
    <xf numFmtId="0" fontId="14" fillId="28" borderId="143" applyNumberFormat="0" applyFont="0" applyAlignment="0" applyProtection="0"/>
    <xf numFmtId="0" fontId="14" fillId="28" borderId="100" applyNumberFormat="0" applyFont="0" applyAlignment="0" applyProtection="0"/>
    <xf numFmtId="0" fontId="26" fillId="12" borderId="118" applyNumberFormat="0" applyAlignment="0" applyProtection="0"/>
    <xf numFmtId="0" fontId="29" fillId="25" borderId="101" applyNumberFormat="0" applyAlignment="0" applyProtection="0"/>
    <xf numFmtId="0" fontId="31" fillId="0" borderId="102" applyNumberFormat="0" applyFill="0" applyAlignment="0" applyProtection="0"/>
    <xf numFmtId="0" fontId="14" fillId="28" borderId="100" applyNumberFormat="0" applyFont="0" applyAlignment="0" applyProtection="0"/>
    <xf numFmtId="0" fontId="14" fillId="28" borderId="100" applyNumberFormat="0" applyFont="0" applyAlignment="0" applyProtection="0"/>
    <xf numFmtId="0" fontId="19" fillId="25" borderId="99" applyNumberFormat="0" applyAlignment="0" applyProtection="0"/>
    <xf numFmtId="0" fontId="19" fillId="25" borderId="99" applyNumberFormat="0" applyAlignment="0" applyProtection="0"/>
    <xf numFmtId="0" fontId="26" fillId="12" borderId="99" applyNumberFormat="0" applyAlignment="0" applyProtection="0"/>
    <xf numFmtId="0" fontId="19" fillId="25" borderId="99" applyNumberFormat="0" applyAlignment="0" applyProtection="0"/>
    <xf numFmtId="0" fontId="26" fillId="12" borderId="99" applyNumberFormat="0" applyAlignment="0" applyProtection="0"/>
    <xf numFmtId="0" fontId="31" fillId="0" borderId="102" applyNumberFormat="0" applyFill="0" applyAlignment="0" applyProtection="0"/>
    <xf numFmtId="0" fontId="14" fillId="28" borderId="100" applyNumberFormat="0" applyFont="0" applyAlignment="0" applyProtection="0"/>
    <xf numFmtId="0" fontId="14" fillId="28" borderId="100" applyNumberFormat="0" applyFont="0" applyAlignment="0" applyProtection="0"/>
    <xf numFmtId="0" fontId="29" fillId="25" borderId="101" applyNumberFormat="0" applyAlignment="0" applyProtection="0"/>
    <xf numFmtId="0" fontId="26" fillId="12" borderId="99" applyNumberFormat="0" applyAlignment="0" applyProtection="0"/>
    <xf numFmtId="0" fontId="31" fillId="0" borderId="102" applyNumberFormat="0" applyFill="0" applyAlignment="0" applyProtection="0"/>
    <xf numFmtId="0" fontId="14" fillId="28" borderId="100" applyNumberFormat="0" applyFont="0" applyAlignment="0" applyProtection="0"/>
    <xf numFmtId="0" fontId="14" fillId="28" borderId="100" applyNumberFormat="0" applyFont="0" applyAlignment="0" applyProtection="0"/>
    <xf numFmtId="0" fontId="29" fillId="25" borderId="101" applyNumberFormat="0" applyAlignment="0" applyProtection="0"/>
    <xf numFmtId="0" fontId="31" fillId="0" borderId="102" applyNumberFormat="0" applyFill="0" applyAlignment="0" applyProtection="0"/>
    <xf numFmtId="0" fontId="14" fillId="28" borderId="100" applyNumberFormat="0" applyFont="0" applyAlignment="0" applyProtection="0"/>
    <xf numFmtId="0" fontId="29" fillId="25" borderId="101" applyNumberFormat="0" applyAlignment="0" applyProtection="0"/>
    <xf numFmtId="0" fontId="14" fillId="28" borderId="104" applyNumberFormat="0" applyFont="0" applyAlignment="0" applyProtection="0"/>
    <xf numFmtId="0" fontId="14" fillId="28" borderId="100" applyNumberFormat="0" applyFont="0" applyAlignment="0" applyProtection="0"/>
    <xf numFmtId="0" fontId="14" fillId="28" borderId="108" applyNumberFormat="0" applyFont="0" applyAlignment="0" applyProtection="0"/>
    <xf numFmtId="0" fontId="19" fillId="25" borderId="99" applyNumberFormat="0" applyAlignment="0" applyProtection="0"/>
    <xf numFmtId="0" fontId="14" fillId="28" borderId="100" applyNumberFormat="0" applyFont="0" applyAlignment="0" applyProtection="0"/>
    <xf numFmtId="0" fontId="29" fillId="25" borderId="101" applyNumberFormat="0" applyAlignment="0" applyProtection="0"/>
    <xf numFmtId="0" fontId="31" fillId="0" borderId="102" applyNumberFormat="0" applyFill="0" applyAlignment="0" applyProtection="0"/>
    <xf numFmtId="0" fontId="26" fillId="12" borderId="99" applyNumberFormat="0" applyAlignment="0" applyProtection="0"/>
    <xf numFmtId="0" fontId="14" fillId="28" borderId="100" applyNumberFormat="0" applyFont="0" applyAlignment="0" applyProtection="0"/>
    <xf numFmtId="0" fontId="14" fillId="28" borderId="100" applyNumberFormat="0" applyFont="0" applyAlignment="0" applyProtection="0"/>
    <xf numFmtId="0" fontId="29" fillId="25" borderId="101" applyNumberFormat="0" applyAlignment="0" applyProtection="0"/>
    <xf numFmtId="0" fontId="31" fillId="0" borderId="102" applyNumberFormat="0" applyFill="0" applyAlignment="0" applyProtection="0"/>
    <xf numFmtId="0" fontId="29" fillId="25" borderId="109" applyNumberFormat="0" applyAlignment="0" applyProtection="0"/>
    <xf numFmtId="0" fontId="14" fillId="28" borderId="100" applyNumberFormat="0" applyFont="0" applyAlignment="0" applyProtection="0"/>
    <xf numFmtId="0" fontId="29" fillId="25" borderId="133" applyNumberFormat="0" applyAlignment="0" applyProtection="0"/>
    <xf numFmtId="0" fontId="31" fillId="0" borderId="102" applyNumberFormat="0" applyFill="0" applyAlignment="0" applyProtection="0"/>
    <xf numFmtId="0" fontId="19" fillId="25" borderId="99" applyNumberFormat="0" applyAlignment="0" applyProtection="0"/>
    <xf numFmtId="0" fontId="19" fillId="25" borderId="99" applyNumberFormat="0" applyAlignment="0" applyProtection="0"/>
    <xf numFmtId="0" fontId="14" fillId="28" borderId="100" applyNumberFormat="0" applyFont="0" applyAlignment="0" applyProtection="0"/>
    <xf numFmtId="0" fontId="26" fillId="12" borderId="99" applyNumberFormat="0" applyAlignment="0" applyProtection="0"/>
    <xf numFmtId="0" fontId="29" fillId="25" borderId="101" applyNumberFormat="0" applyAlignment="0" applyProtection="0"/>
    <xf numFmtId="0" fontId="14" fillId="28" borderId="100" applyNumberFormat="0" applyFont="0" applyAlignment="0" applyProtection="0"/>
    <xf numFmtId="0" fontId="29" fillId="25" borderId="101" applyNumberFormat="0" applyAlignment="0" applyProtection="0"/>
    <xf numFmtId="0" fontId="31" fillId="0" borderId="102" applyNumberFormat="0" applyFill="0" applyAlignment="0" applyProtection="0"/>
    <xf numFmtId="0" fontId="26" fillId="12" borderId="99" applyNumberFormat="0" applyAlignment="0" applyProtection="0"/>
    <xf numFmtId="0" fontId="29" fillId="25" borderId="109" applyNumberFormat="0" applyAlignment="0" applyProtection="0"/>
    <xf numFmtId="0" fontId="14" fillId="28" borderId="100" applyNumberFormat="0" applyFont="0" applyAlignment="0" applyProtection="0"/>
    <xf numFmtId="0" fontId="14" fillId="28" borderId="108" applyNumberFormat="0" applyFont="0" applyAlignment="0" applyProtection="0"/>
    <xf numFmtId="0" fontId="14" fillId="28" borderId="100" applyNumberFormat="0" applyFont="0" applyAlignment="0" applyProtection="0"/>
    <xf numFmtId="0" fontId="14" fillId="28" borderId="104" applyNumberFormat="0" applyFont="0" applyAlignment="0" applyProtection="0"/>
    <xf numFmtId="0" fontId="26" fillId="12" borderId="103" applyNumberFormat="0" applyAlignment="0" applyProtection="0"/>
    <xf numFmtId="0" fontId="14" fillId="28" borderId="132" applyNumberFormat="0" applyFont="0" applyAlignment="0" applyProtection="0"/>
    <xf numFmtId="0" fontId="14" fillId="28" borderId="108" applyNumberFormat="0" applyFont="0" applyAlignment="0" applyProtection="0"/>
    <xf numFmtId="0" fontId="14" fillId="28" borderId="111" applyNumberFormat="0" applyFont="0" applyAlignment="0" applyProtection="0"/>
    <xf numFmtId="0" fontId="14" fillId="28" borderId="115" applyNumberFormat="0" applyFont="0" applyAlignment="0" applyProtection="0"/>
    <xf numFmtId="0" fontId="29" fillId="25" borderId="109" applyNumberFormat="0" applyAlignment="0" applyProtection="0"/>
    <xf numFmtId="0" fontId="14" fillId="28" borderId="104" applyNumberFormat="0" applyFont="0" applyAlignment="0" applyProtection="0"/>
    <xf numFmtId="0" fontId="19" fillId="25" borderId="114" applyNumberFormat="0" applyAlignment="0" applyProtection="0"/>
    <xf numFmtId="0" fontId="14" fillId="28" borderId="104" applyNumberFormat="0" applyFont="0" applyAlignment="0" applyProtection="0"/>
    <xf numFmtId="0" fontId="14" fillId="28" borderId="104" applyNumberFormat="0" applyFont="0" applyAlignment="0" applyProtection="0"/>
    <xf numFmtId="0" fontId="14" fillId="28" borderId="104" applyNumberFormat="0" applyFont="0" applyAlignment="0" applyProtection="0"/>
    <xf numFmtId="0" fontId="29" fillId="25" borderId="105" applyNumberFormat="0" applyAlignment="0" applyProtection="0"/>
    <xf numFmtId="0" fontId="31" fillId="0" borderId="110" applyNumberFormat="0" applyFill="0" applyAlignment="0" applyProtection="0"/>
    <xf numFmtId="0" fontId="31" fillId="0" borderId="113" applyNumberFormat="0" applyFill="0" applyAlignment="0" applyProtection="0"/>
    <xf numFmtId="0" fontId="14" fillId="28" borderId="108" applyNumberFormat="0" applyFont="0" applyAlignment="0" applyProtection="0"/>
    <xf numFmtId="0" fontId="14" fillId="28" borderId="108" applyNumberFormat="0" applyFont="0" applyAlignment="0" applyProtection="0"/>
    <xf numFmtId="0" fontId="19" fillId="25" borderId="107" applyNumberFormat="0" applyAlignment="0" applyProtection="0"/>
    <xf numFmtId="0" fontId="29" fillId="25" borderId="109" applyNumberFormat="0" applyAlignment="0" applyProtection="0"/>
    <xf numFmtId="0" fontId="14" fillId="28" borderId="108" applyNumberFormat="0" applyFont="0" applyAlignment="0" applyProtection="0"/>
    <xf numFmtId="0" fontId="31" fillId="0" borderId="110" applyNumberFormat="0" applyFill="0" applyAlignment="0" applyProtection="0"/>
    <xf numFmtId="0" fontId="19" fillId="25" borderId="114" applyNumberFormat="0" applyAlignment="0" applyProtection="0"/>
    <xf numFmtId="0" fontId="29" fillId="25" borderId="109" applyNumberFormat="0" applyAlignment="0" applyProtection="0"/>
    <xf numFmtId="0" fontId="14" fillId="28" borderId="111" applyNumberFormat="0" applyFont="0" applyAlignment="0" applyProtection="0"/>
    <xf numFmtId="0" fontId="14" fillId="28" borderId="108" applyNumberFormat="0" applyFont="0" applyAlignment="0" applyProtection="0"/>
    <xf numFmtId="0" fontId="14" fillId="28" borderId="108" applyNumberFormat="0" applyFont="0" applyAlignment="0" applyProtection="0"/>
    <xf numFmtId="0" fontId="14" fillId="28" borderId="104" applyNumberFormat="0" applyFont="0" applyAlignment="0" applyProtection="0"/>
    <xf numFmtId="0" fontId="19" fillId="25" borderId="107" applyNumberFormat="0" applyAlignment="0" applyProtection="0"/>
    <xf numFmtId="0" fontId="14" fillId="28" borderId="104" applyNumberFormat="0" applyFont="0" applyAlignment="0" applyProtection="0"/>
    <xf numFmtId="0" fontId="31" fillId="0" borderId="110" applyNumberFormat="0" applyFill="0" applyAlignment="0" applyProtection="0"/>
    <xf numFmtId="0" fontId="19" fillId="25" borderId="107" applyNumberFormat="0" applyAlignment="0" applyProtection="0"/>
    <xf numFmtId="0" fontId="14" fillId="28" borderId="115" applyNumberFormat="0" applyFont="0" applyAlignment="0" applyProtection="0"/>
    <xf numFmtId="0" fontId="31" fillId="0" borderId="110" applyNumberFormat="0" applyFill="0" applyAlignment="0" applyProtection="0"/>
    <xf numFmtId="0" fontId="26" fillId="12" borderId="118" applyNumberFormat="0" applyAlignment="0" applyProtection="0"/>
    <xf numFmtId="0" fontId="19" fillId="25" borderId="118" applyNumberFormat="0" applyAlignment="0" applyProtection="0"/>
    <xf numFmtId="0" fontId="14" fillId="28" borderId="115" applyNumberFormat="0" applyFont="0" applyAlignment="0" applyProtection="0"/>
    <xf numFmtId="0" fontId="29" fillId="25" borderId="109" applyNumberFormat="0" applyAlignment="0" applyProtection="0"/>
    <xf numFmtId="0" fontId="14" fillId="28" borderId="104" applyNumberFormat="0" applyFont="0" applyAlignment="0" applyProtection="0"/>
    <xf numFmtId="0" fontId="26" fillId="12" borderId="107" applyNumberFormat="0" applyAlignment="0" applyProtection="0"/>
    <xf numFmtId="0" fontId="19" fillId="25" borderId="107" applyNumberFormat="0" applyAlignment="0" applyProtection="0"/>
    <xf numFmtId="0" fontId="14" fillId="28" borderId="115" applyNumberFormat="0" applyFont="0" applyAlignment="0" applyProtection="0"/>
    <xf numFmtId="0" fontId="19" fillId="25" borderId="107" applyNumberFormat="0" applyAlignment="0" applyProtection="0"/>
    <xf numFmtId="0" fontId="14" fillId="28" borderId="108" applyNumberFormat="0" applyFont="0" applyAlignment="0" applyProtection="0"/>
    <xf numFmtId="0" fontId="14" fillId="28" borderId="120" applyNumberFormat="0" applyFont="0" applyAlignment="0" applyProtection="0"/>
    <xf numFmtId="0" fontId="26" fillId="12" borderId="107" applyNumberFormat="0" applyAlignment="0" applyProtection="0"/>
    <xf numFmtId="0" fontId="19" fillId="25" borderId="119" applyNumberFormat="0" applyAlignment="0" applyProtection="0"/>
    <xf numFmtId="0" fontId="14" fillId="28" borderId="104" applyNumberFormat="0" applyFont="0" applyAlignment="0" applyProtection="0"/>
    <xf numFmtId="0" fontId="14" fillId="28" borderId="104" applyNumberFormat="0" applyFont="0" applyAlignment="0" applyProtection="0"/>
    <xf numFmtId="0" fontId="31" fillId="0" borderId="110" applyNumberFormat="0" applyFill="0" applyAlignment="0" applyProtection="0"/>
    <xf numFmtId="0" fontId="14" fillId="28" borderId="115" applyNumberFormat="0" applyFont="0" applyAlignment="0" applyProtection="0"/>
    <xf numFmtId="0" fontId="19" fillId="25" borderId="118" applyNumberFormat="0" applyAlignment="0" applyProtection="0"/>
    <xf numFmtId="0" fontId="14" fillId="28" borderId="104" applyNumberFormat="0" applyFont="0" applyAlignment="0" applyProtection="0"/>
    <xf numFmtId="0" fontId="14" fillId="28" borderId="104" applyNumberFormat="0" applyFont="0" applyAlignment="0" applyProtection="0"/>
    <xf numFmtId="0" fontId="31" fillId="0" borderId="117" applyNumberFormat="0" applyFill="0" applyAlignment="0" applyProtection="0"/>
    <xf numFmtId="0" fontId="14" fillId="28" borderId="104" applyNumberFormat="0" applyFont="0" applyAlignment="0" applyProtection="0"/>
    <xf numFmtId="0" fontId="29" fillId="25" borderId="109" applyNumberFormat="0" applyAlignment="0" applyProtection="0"/>
    <xf numFmtId="0" fontId="29" fillId="25" borderId="109" applyNumberFormat="0" applyAlignment="0" applyProtection="0"/>
    <xf numFmtId="0" fontId="14" fillId="28" borderId="108" applyNumberFormat="0" applyFont="0" applyAlignment="0" applyProtection="0"/>
    <xf numFmtId="0" fontId="19" fillId="25" borderId="118" applyNumberFormat="0" applyAlignment="0" applyProtection="0"/>
    <xf numFmtId="0" fontId="19" fillId="25" borderId="119" applyNumberFormat="0" applyAlignment="0" applyProtection="0"/>
    <xf numFmtId="0" fontId="19" fillId="25" borderId="107" applyNumberFormat="0" applyAlignment="0" applyProtection="0"/>
    <xf numFmtId="0" fontId="26" fillId="12" borderId="107" applyNumberFormat="0" applyAlignment="0" applyProtection="0"/>
    <xf numFmtId="0" fontId="14" fillId="28" borderId="104" applyNumberFormat="0" applyFont="0" applyAlignment="0" applyProtection="0"/>
    <xf numFmtId="0" fontId="31" fillId="0" borderId="122" applyNumberFormat="0" applyFill="0" applyAlignment="0" applyProtection="0"/>
    <xf numFmtId="0" fontId="31" fillId="0" borderId="117" applyNumberFormat="0" applyFill="0" applyAlignment="0" applyProtection="0"/>
    <xf numFmtId="0" fontId="19" fillId="25" borderId="103" applyNumberFormat="0" applyAlignment="0" applyProtection="0"/>
    <xf numFmtId="0" fontId="14" fillId="28" borderId="104" applyNumberFormat="0" applyFont="0" applyAlignment="0" applyProtection="0"/>
    <xf numFmtId="0" fontId="29" fillId="25" borderId="109" applyNumberFormat="0" applyAlignment="0" applyProtection="0"/>
    <xf numFmtId="0" fontId="14" fillId="28" borderId="108" applyNumberFormat="0" applyFont="0" applyAlignment="0" applyProtection="0"/>
    <xf numFmtId="0" fontId="31" fillId="0" borderId="110" applyNumberFormat="0" applyFill="0" applyAlignment="0" applyProtection="0"/>
    <xf numFmtId="0" fontId="14" fillId="28" borderId="115" applyNumberFormat="0" applyFont="0" applyAlignment="0" applyProtection="0"/>
    <xf numFmtId="0" fontId="14" fillId="28" borderId="108" applyNumberFormat="0" applyFont="0" applyAlignment="0" applyProtection="0"/>
    <xf numFmtId="0" fontId="14" fillId="28" borderId="104" applyNumberFormat="0" applyFont="0" applyAlignment="0" applyProtection="0"/>
    <xf numFmtId="0" fontId="26" fillId="12" borderId="107" applyNumberFormat="0" applyAlignment="0" applyProtection="0"/>
    <xf numFmtId="0" fontId="26" fillId="12" borderId="107" applyNumberFormat="0" applyAlignment="0" applyProtection="0"/>
    <xf numFmtId="0" fontId="14" fillId="28" borderId="104" applyNumberFormat="0" applyFont="0" applyAlignment="0" applyProtection="0"/>
    <xf numFmtId="0" fontId="14" fillId="28" borderId="120" applyNumberFormat="0" applyFont="0" applyAlignment="0" applyProtection="0"/>
    <xf numFmtId="0" fontId="19" fillId="25" borderId="107" applyNumberFormat="0" applyAlignment="0" applyProtection="0"/>
    <xf numFmtId="0" fontId="31" fillId="0" borderId="110" applyNumberFormat="0" applyFill="0" applyAlignment="0" applyProtection="0"/>
    <xf numFmtId="0" fontId="19" fillId="25" borderId="107" applyNumberFormat="0" applyAlignment="0" applyProtection="0"/>
    <xf numFmtId="0" fontId="26" fillId="12" borderId="107" applyNumberFormat="0" applyAlignment="0" applyProtection="0"/>
    <xf numFmtId="0" fontId="14" fillId="28" borderId="115" applyNumberFormat="0" applyFont="0" applyAlignment="0" applyProtection="0"/>
    <xf numFmtId="0" fontId="31" fillId="0" borderId="110" applyNumberFormat="0" applyFill="0" applyAlignment="0" applyProtection="0"/>
    <xf numFmtId="0" fontId="31" fillId="0" borderId="106" applyNumberFormat="0" applyFill="0" applyAlignment="0" applyProtection="0"/>
    <xf numFmtId="0" fontId="31" fillId="0" borderId="110" applyNumberFormat="0" applyFill="0" applyAlignment="0" applyProtection="0"/>
    <xf numFmtId="0" fontId="29" fillId="25" borderId="116" applyNumberFormat="0" applyAlignment="0" applyProtection="0"/>
    <xf numFmtId="0" fontId="29" fillId="25" borderId="112" applyNumberFormat="0" applyAlignment="0" applyProtection="0"/>
    <xf numFmtId="0" fontId="14" fillId="28" borderId="108" applyNumberFormat="0" applyFont="0" applyAlignment="0" applyProtection="0"/>
    <xf numFmtId="0" fontId="14" fillId="28" borderId="104" applyNumberFormat="0" applyFont="0" applyAlignment="0" applyProtection="0"/>
    <xf numFmtId="0" fontId="14" fillId="28" borderId="108" applyNumberFormat="0" applyFont="0" applyAlignment="0" applyProtection="0"/>
    <xf numFmtId="0" fontId="14" fillId="28" borderId="104" applyNumberFormat="0" applyFont="0" applyAlignment="0" applyProtection="0"/>
    <xf numFmtId="0" fontId="29" fillId="25" borderId="116" applyNumberFormat="0" applyAlignment="0" applyProtection="0"/>
    <xf numFmtId="0" fontId="29" fillId="25" borderId="116" applyNumberFormat="0" applyAlignment="0" applyProtection="0"/>
    <xf numFmtId="0" fontId="14" fillId="28" borderId="115" applyNumberFormat="0" applyFont="0" applyAlignment="0" applyProtection="0"/>
    <xf numFmtId="0" fontId="31" fillId="0" borderId="113" applyNumberFormat="0" applyFill="0" applyAlignment="0" applyProtection="0"/>
    <xf numFmtId="0" fontId="31" fillId="0" borderId="110" applyNumberFormat="0" applyFill="0" applyAlignment="0" applyProtection="0"/>
    <xf numFmtId="0" fontId="29" fillId="25" borderId="144" applyNumberFormat="0" applyAlignment="0" applyProtection="0"/>
    <xf numFmtId="0" fontId="31" fillId="0" borderId="110" applyNumberFormat="0" applyFill="0" applyAlignment="0" applyProtection="0"/>
    <xf numFmtId="0" fontId="14" fillId="28" borderId="128" applyNumberFormat="0" applyFont="0" applyAlignment="0" applyProtection="0"/>
    <xf numFmtId="0" fontId="26" fillId="12" borderId="118" applyNumberFormat="0" applyAlignment="0" applyProtection="0"/>
    <xf numFmtId="0" fontId="26" fillId="12" borderId="107" applyNumberFormat="0" applyAlignment="0" applyProtection="0"/>
    <xf numFmtId="0" fontId="26" fillId="12" borderId="119" applyNumberFormat="0" applyAlignment="0" applyProtection="0"/>
    <xf numFmtId="0" fontId="14" fillId="28" borderId="108" applyNumberFormat="0" applyFont="0" applyAlignment="0" applyProtection="0"/>
    <xf numFmtId="0" fontId="14" fillId="28" borderId="111" applyNumberFormat="0" applyFont="0" applyAlignment="0" applyProtection="0"/>
    <xf numFmtId="0" fontId="14" fillId="28" borderId="108" applyNumberFormat="0" applyFont="0" applyAlignment="0" applyProtection="0"/>
    <xf numFmtId="0" fontId="29" fillId="25" borderId="109" applyNumberFormat="0" applyAlignment="0" applyProtection="0"/>
    <xf numFmtId="0" fontId="14" fillId="28" borderId="120" applyNumberFormat="0" applyFont="0" applyAlignment="0" applyProtection="0"/>
    <xf numFmtId="0" fontId="29" fillId="25" borderId="109" applyNumberFormat="0" applyAlignment="0" applyProtection="0"/>
    <xf numFmtId="0" fontId="29" fillId="25" borderId="121" applyNumberFormat="0" applyAlignment="0" applyProtection="0"/>
    <xf numFmtId="0" fontId="31" fillId="0" borderId="122" applyNumberFormat="0" applyFill="0" applyAlignment="0" applyProtection="0"/>
    <xf numFmtId="0" fontId="14" fillId="28" borderId="120" applyNumberFormat="0" applyFont="0" applyAlignment="0" applyProtection="0"/>
    <xf numFmtId="0" fontId="29" fillId="25" borderId="112" applyNumberFormat="0" applyAlignment="0" applyProtection="0"/>
    <xf numFmtId="0" fontId="14" fillId="28" borderId="108" applyNumberFormat="0" applyFont="0" applyAlignment="0" applyProtection="0"/>
    <xf numFmtId="0" fontId="19" fillId="25" borderId="107" applyNumberFormat="0" applyAlignment="0" applyProtection="0"/>
    <xf numFmtId="0" fontId="26" fillId="12" borderId="118" applyNumberFormat="0" applyAlignment="0" applyProtection="0"/>
    <xf numFmtId="0" fontId="14" fillId="28" borderId="108" applyNumberFormat="0" applyFont="0" applyAlignment="0" applyProtection="0"/>
    <xf numFmtId="0" fontId="19" fillId="25" borderId="107" applyNumberFormat="0" applyAlignment="0" applyProtection="0"/>
    <xf numFmtId="0" fontId="26" fillId="12" borderId="107" applyNumberFormat="0" applyAlignment="0" applyProtection="0"/>
    <xf numFmtId="0" fontId="26" fillId="12" borderId="118" applyNumberFormat="0" applyAlignment="0" applyProtection="0"/>
    <xf numFmtId="0" fontId="14" fillId="28" borderId="108" applyNumberFormat="0" applyFont="0" applyAlignment="0" applyProtection="0"/>
    <xf numFmtId="0" fontId="14" fillId="28" borderId="120" applyNumberFormat="0" applyFont="0" applyAlignment="0" applyProtection="0"/>
    <xf numFmtId="0" fontId="14" fillId="28" borderId="108" applyNumberFormat="0" applyFont="0" applyAlignment="0" applyProtection="0"/>
    <xf numFmtId="0" fontId="31" fillId="0" borderId="117" applyNumberFormat="0" applyFill="0" applyAlignment="0" applyProtection="0"/>
    <xf numFmtId="0" fontId="14" fillId="28" borderId="111" applyNumberFormat="0" applyFont="0" applyAlignment="0" applyProtection="0"/>
    <xf numFmtId="0" fontId="31" fillId="0" borderId="113" applyNumberFormat="0" applyFill="0" applyAlignment="0" applyProtection="0"/>
    <xf numFmtId="0" fontId="14" fillId="28" borderId="111" applyNumberFormat="0" applyFont="0" applyAlignment="0" applyProtection="0"/>
    <xf numFmtId="0" fontId="19" fillId="25" borderId="114" applyNumberFormat="0" applyAlignment="0" applyProtection="0"/>
    <xf numFmtId="0" fontId="19" fillId="25" borderId="119" applyNumberFormat="0" applyAlignment="0" applyProtection="0"/>
    <xf numFmtId="0" fontId="14" fillId="28" borderId="120" applyNumberFormat="0" applyFont="0" applyAlignment="0" applyProtection="0"/>
    <xf numFmtId="0" fontId="14" fillId="28" borderId="111" applyNumberFormat="0" applyFont="0" applyAlignment="0" applyProtection="0"/>
    <xf numFmtId="0" fontId="26" fillId="12" borderId="114" applyNumberFormat="0" applyAlignment="0" applyProtection="0"/>
    <xf numFmtId="0" fontId="29" fillId="25" borderId="112" applyNumberFormat="0" applyAlignment="0" applyProtection="0"/>
    <xf numFmtId="0" fontId="26" fillId="12" borderId="114" applyNumberFormat="0" applyAlignment="0" applyProtection="0"/>
    <xf numFmtId="0" fontId="19" fillId="25" borderId="114" applyNumberFormat="0" applyAlignment="0" applyProtection="0"/>
    <xf numFmtId="0" fontId="19" fillId="25" borderId="114" applyNumberFormat="0" applyAlignment="0" applyProtection="0"/>
    <xf numFmtId="0" fontId="26" fillId="12" borderId="114" applyNumberFormat="0" applyAlignment="0" applyProtection="0"/>
    <xf numFmtId="0" fontId="19" fillId="25" borderId="114" applyNumberFormat="0" applyAlignment="0" applyProtection="0"/>
    <xf numFmtId="0" fontId="14" fillId="28" borderId="111" applyNumberFormat="0" applyFont="0" applyAlignment="0" applyProtection="0"/>
    <xf numFmtId="0" fontId="29" fillId="25" borderId="112" applyNumberFormat="0" applyAlignment="0" applyProtection="0"/>
    <xf numFmtId="0" fontId="31" fillId="0" borderId="113" applyNumberFormat="0" applyFill="0" applyAlignment="0" applyProtection="0"/>
    <xf numFmtId="0" fontId="26" fillId="12" borderId="114" applyNumberFormat="0" applyAlignment="0" applyProtection="0"/>
    <xf numFmtId="0" fontId="14" fillId="28" borderId="111" applyNumberFormat="0" applyFont="0" applyAlignment="0" applyProtection="0"/>
    <xf numFmtId="0" fontId="14" fillId="28" borderId="111" applyNumberFormat="0" applyFont="0" applyAlignment="0" applyProtection="0"/>
    <xf numFmtId="0" fontId="29" fillId="25" borderId="112" applyNumberFormat="0" applyAlignment="0" applyProtection="0"/>
    <xf numFmtId="0" fontId="31" fillId="0" borderId="113" applyNumberFormat="0" applyFill="0" applyAlignment="0" applyProtection="0"/>
    <xf numFmtId="0" fontId="26" fillId="12" borderId="118" applyNumberFormat="0" applyAlignment="0" applyProtection="0"/>
    <xf numFmtId="0" fontId="14" fillId="28" borderId="111" applyNumberFormat="0" applyFont="0" applyAlignment="0" applyProtection="0"/>
    <xf numFmtId="0" fontId="29" fillId="25" borderId="116" applyNumberFormat="0" applyAlignment="0" applyProtection="0"/>
    <xf numFmtId="0" fontId="29" fillId="25" borderId="112" applyNumberFormat="0" applyAlignment="0" applyProtection="0"/>
    <xf numFmtId="0" fontId="31" fillId="0" borderId="113" applyNumberFormat="0" applyFill="0" applyAlignment="0" applyProtection="0"/>
    <xf numFmtId="0" fontId="14" fillId="28" borderId="111" applyNumberFormat="0" applyFont="0" applyAlignment="0" applyProtection="0"/>
    <xf numFmtId="0" fontId="14" fillId="28" borderId="111" applyNumberFormat="0" applyFont="0" applyAlignment="0" applyProtection="0"/>
    <xf numFmtId="0" fontId="19" fillId="25" borderId="114" applyNumberFormat="0" applyAlignment="0" applyProtection="0"/>
    <xf numFmtId="0" fontId="19" fillId="25" borderId="114" applyNumberFormat="0" applyAlignment="0" applyProtection="0"/>
    <xf numFmtId="0" fontId="26" fillId="12" borderId="114" applyNumberFormat="0" applyAlignment="0" applyProtection="0"/>
    <xf numFmtId="0" fontId="19" fillId="25" borderId="114" applyNumberFormat="0" applyAlignment="0" applyProtection="0"/>
    <xf numFmtId="0" fontId="26" fillId="12" borderId="114" applyNumberFormat="0" applyAlignment="0" applyProtection="0"/>
    <xf numFmtId="0" fontId="31" fillId="0" borderId="113" applyNumberFormat="0" applyFill="0" applyAlignment="0" applyProtection="0"/>
    <xf numFmtId="0" fontId="14" fillId="28" borderId="111" applyNumberFormat="0" applyFont="0" applyAlignment="0" applyProtection="0"/>
    <xf numFmtId="0" fontId="14" fillId="28" borderId="111" applyNumberFormat="0" applyFont="0" applyAlignment="0" applyProtection="0"/>
    <xf numFmtId="0" fontId="29" fillId="25" borderId="112" applyNumberFormat="0" applyAlignment="0" applyProtection="0"/>
    <xf numFmtId="0" fontId="26" fillId="12" borderId="114" applyNumberFormat="0" applyAlignment="0" applyProtection="0"/>
    <xf numFmtId="0" fontId="31" fillId="0" borderId="113" applyNumberFormat="0" applyFill="0" applyAlignment="0" applyProtection="0"/>
    <xf numFmtId="0" fontId="14" fillId="28" borderId="111" applyNumberFormat="0" applyFont="0" applyAlignment="0" applyProtection="0"/>
    <xf numFmtId="0" fontId="14" fillId="28" borderId="111" applyNumberFormat="0" applyFont="0" applyAlignment="0" applyProtection="0"/>
    <xf numFmtId="0" fontId="29" fillId="25" borderId="112" applyNumberFormat="0" applyAlignment="0" applyProtection="0"/>
    <xf numFmtId="0" fontId="31" fillId="0" borderId="113" applyNumberFormat="0" applyFill="0" applyAlignment="0" applyProtection="0"/>
    <xf numFmtId="0" fontId="14" fillId="28" borderId="111" applyNumberFormat="0" applyFont="0" applyAlignment="0" applyProtection="0"/>
    <xf numFmtId="0" fontId="29" fillId="25" borderId="112" applyNumberFormat="0" applyAlignment="0" applyProtection="0"/>
    <xf numFmtId="0" fontId="14" fillId="28" borderId="111" applyNumberFormat="0" applyFont="0" applyAlignment="0" applyProtection="0"/>
    <xf numFmtId="0" fontId="19" fillId="25" borderId="114" applyNumberFormat="0" applyAlignment="0" applyProtection="0"/>
    <xf numFmtId="0" fontId="14" fillId="28" borderId="111" applyNumberFormat="0" applyFont="0" applyAlignment="0" applyProtection="0"/>
    <xf numFmtId="0" fontId="29" fillId="25" borderId="112" applyNumberFormat="0" applyAlignment="0" applyProtection="0"/>
    <xf numFmtId="0" fontId="31" fillId="0" borderId="113" applyNumberFormat="0" applyFill="0" applyAlignment="0" applyProtection="0"/>
    <xf numFmtId="0" fontId="26" fillId="12" borderId="114" applyNumberFormat="0" applyAlignment="0" applyProtection="0"/>
    <xf numFmtId="0" fontId="14" fillId="28" borderId="111" applyNumberFormat="0" applyFont="0" applyAlignment="0" applyProtection="0"/>
    <xf numFmtId="0" fontId="14" fillId="28" borderId="111" applyNumberFormat="0" applyFont="0" applyAlignment="0" applyProtection="0"/>
    <xf numFmtId="0" fontId="29" fillId="25" borderId="112" applyNumberFormat="0" applyAlignment="0" applyProtection="0"/>
    <xf numFmtId="0" fontId="31" fillId="0" borderId="113" applyNumberFormat="0" applyFill="0" applyAlignment="0" applyProtection="0"/>
    <xf numFmtId="0" fontId="14" fillId="28" borderId="120" applyNumberFormat="0" applyFont="0" applyAlignment="0" applyProtection="0"/>
    <xf numFmtId="0" fontId="14" fillId="28" borderId="111" applyNumberFormat="0" applyFont="0" applyAlignment="0" applyProtection="0"/>
    <xf numFmtId="0" fontId="31" fillId="0" borderId="117" applyNumberFormat="0" applyFill="0" applyAlignment="0" applyProtection="0"/>
    <xf numFmtId="0" fontId="31" fillId="0" borderId="113" applyNumberFormat="0" applyFill="0" applyAlignment="0" applyProtection="0"/>
    <xf numFmtId="0" fontId="19" fillId="25" borderId="114" applyNumberFormat="0" applyAlignment="0" applyProtection="0"/>
    <xf numFmtId="0" fontId="19" fillId="25" borderId="114" applyNumberFormat="0" applyAlignment="0" applyProtection="0"/>
    <xf numFmtId="0" fontId="14" fillId="28" borderId="111" applyNumberFormat="0" applyFont="0" applyAlignment="0" applyProtection="0"/>
    <xf numFmtId="0" fontId="26" fillId="12" borderId="114" applyNumberFormat="0" applyAlignment="0" applyProtection="0"/>
    <xf numFmtId="0" fontId="29" fillId="25" borderId="112" applyNumberFormat="0" applyAlignment="0" applyProtection="0"/>
    <xf numFmtId="0" fontId="14" fillId="28" borderId="111" applyNumberFormat="0" applyFont="0" applyAlignment="0" applyProtection="0"/>
    <xf numFmtId="0" fontId="29" fillId="25" borderId="112" applyNumberFormat="0" applyAlignment="0" applyProtection="0"/>
    <xf numFmtId="0" fontId="31" fillId="0" borderId="113" applyNumberFormat="0" applyFill="0" applyAlignment="0" applyProtection="0"/>
    <xf numFmtId="0" fontId="26" fillId="12" borderId="114" applyNumberFormat="0" applyAlignment="0" applyProtection="0"/>
    <xf numFmtId="0" fontId="31" fillId="0" borderId="122" applyNumberFormat="0" applyFill="0" applyAlignment="0" applyProtection="0"/>
    <xf numFmtId="0" fontId="14" fillId="28" borderId="111" applyNumberFormat="0" applyFont="0" applyAlignment="0" applyProtection="0"/>
    <xf numFmtId="0" fontId="14" fillId="28" borderId="115" applyNumberFormat="0" applyFont="0" applyAlignment="0" applyProtection="0"/>
    <xf numFmtId="0" fontId="14" fillId="28" borderId="111" applyNumberFormat="0" applyFont="0" applyAlignment="0" applyProtection="0"/>
    <xf numFmtId="0" fontId="26" fillId="12" borderId="127" applyNumberFormat="0" applyAlignment="0" applyProtection="0"/>
    <xf numFmtId="0" fontId="14" fillId="28" borderId="115" applyNumberFormat="0" applyFont="0" applyAlignment="0" applyProtection="0"/>
    <xf numFmtId="0" fontId="19" fillId="25" borderId="118" applyNumberFormat="0" applyAlignment="0" applyProtection="0"/>
    <xf numFmtId="0" fontId="19" fillId="25" borderId="118" applyNumberFormat="0" applyAlignment="0" applyProtection="0"/>
    <xf numFmtId="0" fontId="31" fillId="0" borderId="117" applyNumberFormat="0" applyFill="0" applyAlignment="0" applyProtection="0"/>
    <xf numFmtId="0" fontId="26" fillId="12" borderId="119" applyNumberFormat="0" applyAlignment="0" applyProtection="0"/>
    <xf numFmtId="0" fontId="19" fillId="25" borderId="118" applyNumberFormat="0" applyAlignment="0" applyProtection="0"/>
    <xf numFmtId="0" fontId="14" fillId="28" borderId="128" applyNumberFormat="0" applyFont="0" applyAlignment="0" applyProtection="0"/>
    <xf numFmtId="0" fontId="31" fillId="0" borderId="122" applyNumberFormat="0" applyFill="0" applyAlignment="0" applyProtection="0"/>
    <xf numFmtId="0" fontId="29" fillId="25" borderId="116" applyNumberFormat="0" applyAlignment="0" applyProtection="0"/>
    <xf numFmtId="0" fontId="19" fillId="25" borderId="127" applyNumberFormat="0" applyAlignment="0" applyProtection="0"/>
    <xf numFmtId="0" fontId="19" fillId="25" borderId="119" applyNumberFormat="0" applyAlignment="0" applyProtection="0"/>
    <xf numFmtId="0" fontId="14" fillId="28" borderId="115" applyNumberFormat="0" applyFont="0" applyAlignment="0" applyProtection="0"/>
    <xf numFmtId="0" fontId="14" fillId="28" borderId="143" applyNumberFormat="0" applyFont="0" applyAlignment="0" applyProtection="0"/>
    <xf numFmtId="0" fontId="14" fillId="28" borderId="132" applyNumberFormat="0" applyFont="0" applyAlignment="0" applyProtection="0"/>
    <xf numFmtId="0" fontId="19" fillId="25" borderId="119" applyNumberFormat="0" applyAlignment="0" applyProtection="0"/>
    <xf numFmtId="0" fontId="26" fillId="12" borderId="118" applyNumberFormat="0" applyAlignment="0" applyProtection="0"/>
    <xf numFmtId="0" fontId="29" fillId="25" borderId="116" applyNumberFormat="0" applyAlignment="0" applyProtection="0"/>
    <xf numFmtId="0" fontId="29" fillId="25" borderId="116" applyNumberFormat="0" applyAlignment="0" applyProtection="0"/>
    <xf numFmtId="0" fontId="26" fillId="12" borderId="118" applyNumberFormat="0" applyAlignment="0" applyProtection="0"/>
    <xf numFmtId="0" fontId="31" fillId="0" borderId="122" applyNumberFormat="0" applyFill="0" applyAlignment="0" applyProtection="0"/>
    <xf numFmtId="0" fontId="31" fillId="0" borderId="122" applyNumberFormat="0" applyFill="0" applyAlignment="0" applyProtection="0"/>
    <xf numFmtId="0" fontId="26" fillId="12" borderId="127" applyNumberFormat="0" applyAlignment="0" applyProtection="0"/>
    <xf numFmtId="0" fontId="14" fillId="28" borderId="115" applyNumberFormat="0" applyFont="0" applyAlignment="0" applyProtection="0"/>
    <xf numFmtId="0" fontId="14" fillId="28" borderId="115" applyNumberFormat="0" applyFont="0" applyAlignment="0" applyProtection="0"/>
    <xf numFmtId="0" fontId="14" fillId="28" borderId="120" applyNumberFormat="0" applyFont="0" applyAlignment="0" applyProtection="0"/>
    <xf numFmtId="0" fontId="19" fillId="25" borderId="118" applyNumberFormat="0" applyAlignment="0" applyProtection="0"/>
    <xf numFmtId="0" fontId="14" fillId="28" borderId="120" applyNumberFormat="0" applyFont="0" applyAlignment="0" applyProtection="0"/>
    <xf numFmtId="0" fontId="31" fillId="0" borderId="117" applyNumberFormat="0" applyFill="0" applyAlignment="0" applyProtection="0"/>
    <xf numFmtId="0" fontId="29" fillId="25" borderId="116" applyNumberFormat="0" applyAlignment="0" applyProtection="0"/>
    <xf numFmtId="0" fontId="31" fillId="0" borderId="117" applyNumberFormat="0" applyFill="0" applyAlignment="0" applyProtection="0"/>
    <xf numFmtId="0" fontId="14" fillId="28" borderId="115" applyNumberFormat="0" applyFont="0" applyAlignment="0" applyProtection="0"/>
    <xf numFmtId="0" fontId="14" fillId="28" borderId="120" applyNumberFormat="0" applyFont="0" applyAlignment="0" applyProtection="0"/>
    <xf numFmtId="0" fontId="19" fillId="25" borderId="119" applyNumberFormat="0" applyAlignment="0" applyProtection="0"/>
    <xf numFmtId="0" fontId="19" fillId="25" borderId="118" applyNumberFormat="0" applyAlignment="0" applyProtection="0"/>
    <xf numFmtId="0" fontId="31" fillId="0" borderId="122" applyNumberFormat="0" applyFill="0" applyAlignment="0" applyProtection="0"/>
    <xf numFmtId="0" fontId="31" fillId="0" borderId="117" applyNumberFormat="0" applyFill="0" applyAlignment="0" applyProtection="0"/>
    <xf numFmtId="0" fontId="29" fillId="25" borderId="116" applyNumberFormat="0" applyAlignment="0" applyProtection="0"/>
    <xf numFmtId="0" fontId="14" fillId="28" borderId="115" applyNumberFormat="0" applyFont="0" applyAlignment="0" applyProtection="0"/>
    <xf numFmtId="0" fontId="29" fillId="25" borderId="121" applyNumberFormat="0" applyAlignment="0" applyProtection="0"/>
    <xf numFmtId="0" fontId="14" fillId="28" borderId="115" applyNumberFormat="0" applyFont="0" applyAlignment="0" applyProtection="0"/>
    <xf numFmtId="0" fontId="19" fillId="25" borderId="118" applyNumberFormat="0" applyAlignment="0" applyProtection="0"/>
    <xf numFmtId="0" fontId="29" fillId="25" borderId="116" applyNumberFormat="0" applyAlignment="0" applyProtection="0"/>
    <xf numFmtId="0" fontId="29" fillId="25" borderId="116" applyNumberFormat="0" applyAlignment="0" applyProtection="0"/>
    <xf numFmtId="0" fontId="14" fillId="28" borderId="115" applyNumberFormat="0" applyFont="0" applyAlignment="0" applyProtection="0"/>
    <xf numFmtId="0" fontId="26" fillId="12" borderId="118" applyNumberFormat="0" applyAlignment="0" applyProtection="0"/>
    <xf numFmtId="0" fontId="14" fillId="28" borderId="115" applyNumberFormat="0" applyFont="0" applyAlignment="0" applyProtection="0"/>
    <xf numFmtId="0" fontId="29" fillId="25" borderId="121" applyNumberFormat="0" applyAlignment="0" applyProtection="0"/>
    <xf numFmtId="0" fontId="19" fillId="25" borderId="118" applyNumberFormat="0" applyAlignment="0" applyProtection="0"/>
    <xf numFmtId="0" fontId="26" fillId="12" borderId="119" applyNumberFormat="0" applyAlignment="0" applyProtection="0"/>
    <xf numFmtId="0" fontId="26" fillId="12" borderId="118" applyNumberFormat="0" applyAlignment="0" applyProtection="0"/>
    <xf numFmtId="0" fontId="29" fillId="25" borderId="121" applyNumberFormat="0" applyAlignment="0" applyProtection="0"/>
    <xf numFmtId="0" fontId="29" fillId="25" borderId="121" applyNumberFormat="0" applyAlignment="0" applyProtection="0"/>
    <xf numFmtId="0" fontId="31" fillId="0" borderId="117" applyNumberFormat="0" applyFill="0" applyAlignment="0" applyProtection="0"/>
    <xf numFmtId="0" fontId="14" fillId="28" borderId="115" applyNumberFormat="0" applyFont="0" applyAlignment="0" applyProtection="0"/>
    <xf numFmtId="0" fontId="14" fillId="28" borderId="120" applyNumberFormat="0" applyFont="0" applyAlignment="0" applyProtection="0"/>
    <xf numFmtId="0" fontId="26" fillId="12" borderId="146" applyNumberFormat="0" applyAlignment="0" applyProtection="0"/>
    <xf numFmtId="0" fontId="31" fillId="0" borderId="117" applyNumberFormat="0" applyFill="0" applyAlignment="0" applyProtection="0"/>
    <xf numFmtId="0" fontId="31" fillId="0" borderId="117" applyNumberFormat="0" applyFill="0" applyAlignment="0" applyProtection="0"/>
    <xf numFmtId="0" fontId="14" fillId="28" borderId="115" applyNumberFormat="0" applyFont="0" applyAlignment="0" applyProtection="0"/>
    <xf numFmtId="0" fontId="19" fillId="25" borderId="118" applyNumberFormat="0" applyAlignment="0" applyProtection="0"/>
    <xf numFmtId="0" fontId="14" fillId="28" borderId="120" applyNumberFormat="0" applyFont="0" applyAlignment="0" applyProtection="0"/>
    <xf numFmtId="0" fontId="14" fillId="28" borderId="120" applyNumberFormat="0" applyFont="0" applyAlignment="0" applyProtection="0"/>
    <xf numFmtId="0" fontId="14" fillId="28" borderId="123" applyNumberFormat="0" applyFont="0" applyAlignment="0" applyProtection="0"/>
    <xf numFmtId="0" fontId="14" fillId="28" borderId="115" applyNumberFormat="0" applyFont="0" applyAlignment="0" applyProtection="0"/>
    <xf numFmtId="0" fontId="14" fillId="28" borderId="120" applyNumberFormat="0" applyFont="0" applyAlignment="0" applyProtection="0"/>
    <xf numFmtId="0" fontId="14" fillId="28" borderId="120" applyNumberFormat="0" applyFont="0" applyAlignment="0" applyProtection="0"/>
    <xf numFmtId="0" fontId="19" fillId="25" borderId="119" applyNumberFormat="0" applyAlignment="0" applyProtection="0"/>
    <xf numFmtId="0" fontId="29" fillId="25" borderId="116" applyNumberFormat="0" applyAlignment="0" applyProtection="0"/>
    <xf numFmtId="0" fontId="14" fillId="28" borderId="115" applyNumberFormat="0" applyFont="0" applyAlignment="0" applyProtection="0"/>
    <xf numFmtId="0" fontId="14" fillId="28" borderId="115" applyNumberFormat="0" applyFont="0" applyAlignment="0" applyProtection="0"/>
    <xf numFmtId="0" fontId="31" fillId="0" borderId="122" applyNumberFormat="0" applyFill="0" applyAlignment="0" applyProtection="0"/>
    <xf numFmtId="0" fontId="31" fillId="0" borderId="122" applyNumberFormat="0" applyFill="0" applyAlignment="0" applyProtection="0"/>
    <xf numFmtId="0" fontId="26" fillId="12" borderId="119" applyNumberFormat="0" applyAlignment="0" applyProtection="0"/>
    <xf numFmtId="0" fontId="26" fillId="12" borderId="118" applyNumberFormat="0" applyAlignment="0" applyProtection="0"/>
    <xf numFmtId="0" fontId="14" fillId="28" borderId="120" applyNumberFormat="0" applyFont="0" applyAlignment="0" applyProtection="0"/>
    <xf numFmtId="0" fontId="14" fillId="28" borderId="115" applyNumberFormat="0" applyFont="0" applyAlignment="0" applyProtection="0"/>
    <xf numFmtId="0" fontId="31" fillId="0" borderId="122" applyNumberFormat="0" applyFill="0" applyAlignment="0" applyProtection="0"/>
    <xf numFmtId="0" fontId="29" fillId="25" borderId="116" applyNumberFormat="0" applyAlignment="0" applyProtection="0"/>
    <xf numFmtId="0" fontId="31" fillId="0" borderId="117" applyNumberFormat="0" applyFill="0" applyAlignment="0" applyProtection="0"/>
    <xf numFmtId="0" fontId="26" fillId="12" borderId="118" applyNumberFormat="0" applyAlignment="0" applyProtection="0"/>
    <xf numFmtId="0" fontId="29" fillId="25" borderId="121" applyNumberFormat="0" applyAlignment="0" applyProtection="0"/>
    <xf numFmtId="0" fontId="14" fillId="28" borderId="115" applyNumberFormat="0" applyFont="0" applyAlignment="0" applyProtection="0"/>
    <xf numFmtId="0" fontId="29" fillId="25" borderId="121" applyNumberFormat="0" applyAlignment="0" applyProtection="0"/>
    <xf numFmtId="0" fontId="14" fillId="28" borderId="115" applyNumberFormat="0" applyFont="0" applyAlignment="0" applyProtection="0"/>
    <xf numFmtId="0" fontId="31" fillId="0" borderId="122" applyNumberFormat="0" applyFill="0" applyAlignment="0" applyProtection="0"/>
    <xf numFmtId="0" fontId="14" fillId="28" borderId="128" applyNumberFormat="0" applyFont="0" applyAlignment="0" applyProtection="0"/>
    <xf numFmtId="0" fontId="29" fillId="25" borderId="124" applyNumberFormat="0" applyAlignment="0" applyProtection="0"/>
    <xf numFmtId="0" fontId="26" fillId="12" borderId="127" applyNumberFormat="0" applyAlignment="0" applyProtection="0"/>
    <xf numFmtId="0" fontId="26" fillId="12" borderId="119" applyNumberFormat="0" applyAlignment="0" applyProtection="0"/>
    <xf numFmtId="0" fontId="26" fillId="12" borderId="119" applyNumberFormat="0" applyAlignment="0" applyProtection="0"/>
    <xf numFmtId="0" fontId="29" fillId="25" borderId="121" applyNumberFormat="0" applyAlignment="0" applyProtection="0"/>
    <xf numFmtId="0" fontId="26" fillId="12" borderId="127" applyNumberFormat="0" applyAlignment="0" applyProtection="0"/>
    <xf numFmtId="0" fontId="19" fillId="25" borderId="119" applyNumberFormat="0" applyAlignment="0" applyProtection="0"/>
    <xf numFmtId="0" fontId="14" fillId="28" borderId="128" applyNumberFormat="0" applyFont="0" applyAlignment="0" applyProtection="0"/>
    <xf numFmtId="0" fontId="26" fillId="12" borderId="119" applyNumberFormat="0" applyAlignment="0" applyProtection="0"/>
    <xf numFmtId="0" fontId="19" fillId="25" borderId="119" applyNumberFormat="0" applyAlignment="0" applyProtection="0"/>
    <xf numFmtId="0" fontId="19" fillId="25" borderId="119" applyNumberFormat="0" applyAlignment="0" applyProtection="0"/>
    <xf numFmtId="0" fontId="29" fillId="25" borderId="121" applyNumberFormat="0" applyAlignment="0" applyProtection="0"/>
    <xf numFmtId="0" fontId="26" fillId="12" borderId="119" applyNumberFormat="0" applyAlignment="0" applyProtection="0"/>
    <xf numFmtId="0" fontId="19" fillId="25" borderId="146" applyNumberFormat="0" applyAlignment="0" applyProtection="0"/>
    <xf numFmtId="0" fontId="31" fillId="0" borderId="130" applyNumberFormat="0" applyFill="0" applyAlignment="0" applyProtection="0"/>
    <xf numFmtId="0" fontId="26" fillId="12" borderId="119" applyNumberFormat="0" applyAlignment="0" applyProtection="0"/>
    <xf numFmtId="0" fontId="19" fillId="25" borderId="127" applyNumberFormat="0" applyAlignment="0" applyProtection="0"/>
    <xf numFmtId="0" fontId="19" fillId="25" borderId="146" applyNumberFormat="0" applyAlignment="0" applyProtection="0"/>
    <xf numFmtId="0" fontId="26" fillId="12" borderId="146" applyNumberFormat="0" applyAlignment="0" applyProtection="0"/>
    <xf numFmtId="0" fontId="14" fillId="28" borderId="120" applyNumberFormat="0" applyFont="0" applyAlignment="0" applyProtection="0"/>
    <xf numFmtId="0" fontId="14" fillId="28" borderId="128" applyNumberFormat="0" applyFont="0" applyAlignment="0" applyProtection="0"/>
    <xf numFmtId="0" fontId="14" fillId="28" borderId="120" applyNumberFormat="0" applyFont="0" applyAlignment="0" applyProtection="0"/>
    <xf numFmtId="0" fontId="14" fillId="28" borderId="123" applyNumberFormat="0" applyFont="0" applyAlignment="0" applyProtection="0"/>
    <xf numFmtId="0" fontId="14" fillId="28" borderId="123" applyNumberFormat="0" applyFont="0" applyAlignment="0" applyProtection="0"/>
    <xf numFmtId="0" fontId="29" fillId="25" borderId="129" applyNumberFormat="0" applyAlignment="0" applyProtection="0"/>
    <xf numFmtId="0" fontId="26" fillId="12" borderId="119" applyNumberFormat="0" applyAlignment="0" applyProtection="0"/>
    <xf numFmtId="0" fontId="14" fillId="28" borderId="120" applyNumberFormat="0" applyFont="0" applyAlignment="0" applyProtection="0"/>
    <xf numFmtId="0" fontId="31" fillId="0" borderId="122" applyNumberFormat="0" applyFill="0" applyAlignment="0" applyProtection="0"/>
    <xf numFmtId="0" fontId="14" fillId="28" borderId="120" applyNumberFormat="0" applyFont="0" applyAlignment="0" applyProtection="0"/>
    <xf numFmtId="0" fontId="19" fillId="25" borderId="127" applyNumberFormat="0" applyAlignment="0" applyProtection="0"/>
    <xf numFmtId="0" fontId="19" fillId="25" borderId="127" applyNumberFormat="0" applyAlignment="0" applyProtection="0"/>
    <xf numFmtId="0" fontId="29" fillId="25" borderId="144" applyNumberFormat="0" applyAlignment="0" applyProtection="0"/>
    <xf numFmtId="0" fontId="26" fillId="12" borderId="127" applyNumberFormat="0" applyAlignment="0" applyProtection="0"/>
    <xf numFmtId="0" fontId="14" fillId="28" borderId="120" applyNumberFormat="0" applyFont="0" applyAlignment="0" applyProtection="0"/>
    <xf numFmtId="0" fontId="14" fillId="28" borderId="143" applyNumberFormat="0" applyFont="0" applyAlignment="0" applyProtection="0"/>
    <xf numFmtId="0" fontId="29" fillId="25" borderId="129" applyNumberFormat="0" applyAlignment="0" applyProtection="0"/>
    <xf numFmtId="0" fontId="29" fillId="25" borderId="129" applyNumberFormat="0" applyAlignment="0" applyProtection="0"/>
    <xf numFmtId="0" fontId="19" fillId="25" borderId="138" applyNumberFormat="0" applyAlignment="0" applyProtection="0"/>
    <xf numFmtId="0" fontId="14" fillId="28" borderId="128" applyNumberFormat="0" applyFont="0" applyAlignment="0" applyProtection="0"/>
    <xf numFmtId="0" fontId="29" fillId="25" borderId="121" applyNumberFormat="0" applyAlignment="0" applyProtection="0"/>
    <xf numFmtId="0" fontId="14" fillId="28" borderId="123" applyNumberFormat="0" applyFont="0" applyAlignment="0" applyProtection="0"/>
    <xf numFmtId="0" fontId="26" fillId="12" borderId="119" applyNumberFormat="0" applyAlignment="0" applyProtection="0"/>
    <xf numFmtId="0" fontId="29" fillId="25" borderId="121" applyNumberFormat="0" applyAlignment="0" applyProtection="0"/>
    <xf numFmtId="0" fontId="26" fillId="12" borderId="127" applyNumberFormat="0" applyAlignment="0" applyProtection="0"/>
    <xf numFmtId="0" fontId="14" fillId="28" borderId="143" applyNumberFormat="0" applyFont="0" applyAlignment="0" applyProtection="0"/>
    <xf numFmtId="0" fontId="29" fillId="25" borderId="129" applyNumberFormat="0" applyAlignment="0" applyProtection="0"/>
    <xf numFmtId="0" fontId="29" fillId="25" borderId="121" applyNumberFormat="0" applyAlignment="0" applyProtection="0"/>
    <xf numFmtId="0" fontId="19" fillId="25" borderId="126" applyNumberFormat="0" applyAlignment="0" applyProtection="0"/>
    <xf numFmtId="0" fontId="14" fillId="28" borderId="123" applyNumberFormat="0" applyFont="0" applyAlignment="0" applyProtection="0"/>
    <xf numFmtId="0" fontId="31" fillId="0" borderId="130" applyNumberFormat="0" applyFill="0" applyAlignment="0" applyProtection="0"/>
    <xf numFmtId="0" fontId="14" fillId="28" borderId="128" applyNumberFormat="0" applyFont="0" applyAlignment="0" applyProtection="0"/>
    <xf numFmtId="0" fontId="31" fillId="0" borderId="122" applyNumberFormat="0" applyFill="0" applyAlignment="0" applyProtection="0"/>
    <xf numFmtId="0" fontId="14" fillId="28" borderId="123" applyNumberFormat="0" applyFont="0" applyAlignment="0" applyProtection="0"/>
    <xf numFmtId="0" fontId="19" fillId="25" borderId="119" applyNumberFormat="0" applyAlignment="0" applyProtection="0"/>
    <xf numFmtId="0" fontId="31" fillId="0" borderId="145" applyNumberFormat="0" applyFill="0" applyAlignment="0" applyProtection="0"/>
    <xf numFmtId="0" fontId="14" fillId="28" borderId="120" applyNumberFormat="0" applyFont="0" applyAlignment="0" applyProtection="0"/>
    <xf numFmtId="0" fontId="14" fillId="28" borderId="120" applyNumberFormat="0" applyFont="0" applyAlignment="0" applyProtection="0"/>
    <xf numFmtId="0" fontId="14" fillId="28" borderId="123" applyNumberFormat="0" applyFont="0" applyAlignment="0" applyProtection="0"/>
    <xf numFmtId="0" fontId="14" fillId="28" borderId="120" applyNumberFormat="0" applyFont="0" applyAlignment="0" applyProtection="0"/>
    <xf numFmtId="0" fontId="19" fillId="25" borderId="146" applyNumberFormat="0" applyAlignment="0" applyProtection="0"/>
    <xf numFmtId="0" fontId="14" fillId="28" borderId="143" applyNumberFormat="0" applyFont="0" applyAlignment="0" applyProtection="0"/>
    <xf numFmtId="0" fontId="19" fillId="25" borderId="131" applyNumberFormat="0" applyAlignment="0" applyProtection="0"/>
    <xf numFmtId="0" fontId="31" fillId="0" borderId="150" applyNumberFormat="0" applyFill="0" applyAlignment="0" applyProtection="0"/>
    <xf numFmtId="0" fontId="19" fillId="25" borderId="119" applyNumberFormat="0" applyAlignment="0" applyProtection="0"/>
    <xf numFmtId="0" fontId="31" fillId="0" borderId="130" applyNumberFormat="0" applyFill="0" applyAlignment="0" applyProtection="0"/>
    <xf numFmtId="0" fontId="26" fillId="12" borderId="131" applyNumberFormat="0" applyAlignment="0" applyProtection="0"/>
    <xf numFmtId="0" fontId="19" fillId="25" borderId="119" applyNumberFormat="0" applyAlignment="0" applyProtection="0"/>
    <xf numFmtId="0" fontId="31" fillId="0" borderId="145" applyNumberFormat="0" applyFill="0" applyAlignment="0" applyProtection="0"/>
    <xf numFmtId="0" fontId="14" fillId="28" borderId="120" applyNumberFormat="0" applyFont="0" applyAlignment="0" applyProtection="0"/>
    <xf numFmtId="0" fontId="26" fillId="12" borderId="119" applyNumberFormat="0" applyAlignment="0" applyProtection="0"/>
    <xf numFmtId="0" fontId="29" fillId="25" borderId="121" applyNumberFormat="0" applyAlignment="0" applyProtection="0"/>
    <xf numFmtId="0" fontId="14" fillId="28" borderId="120" applyNumberFormat="0" applyFont="0" applyAlignment="0" applyProtection="0"/>
    <xf numFmtId="0" fontId="29" fillId="25" borderId="121" applyNumberFormat="0" applyAlignment="0" applyProtection="0"/>
    <xf numFmtId="0" fontId="31" fillId="0" borderId="122" applyNumberFormat="0" applyFill="0" applyAlignment="0" applyProtection="0"/>
    <xf numFmtId="0" fontId="26" fillId="12" borderId="119" applyNumberFormat="0" applyAlignment="0" applyProtection="0"/>
    <xf numFmtId="0" fontId="14" fillId="28" borderId="128" applyNumberFormat="0" applyFont="0" applyAlignment="0" applyProtection="0"/>
    <xf numFmtId="0" fontId="14" fillId="28" borderId="120" applyNumberFormat="0" applyFont="0" applyAlignment="0" applyProtection="0"/>
    <xf numFmtId="0" fontId="14" fillId="28" borderId="120" applyNumberFormat="0" applyFont="0" applyAlignment="0" applyProtection="0"/>
    <xf numFmtId="0" fontId="19" fillId="25" borderId="127" applyNumberFormat="0" applyAlignment="0" applyProtection="0"/>
    <xf numFmtId="0" fontId="14" fillId="28" borderId="123" applyNumberFormat="0" applyFont="0" applyAlignment="0" applyProtection="0"/>
    <xf numFmtId="0" fontId="26" fillId="12" borderId="127" applyNumberFormat="0" applyAlignment="0" applyProtection="0"/>
    <xf numFmtId="0" fontId="14" fillId="28" borderId="128" applyNumberFormat="0" applyFont="0" applyAlignment="0" applyProtection="0"/>
    <xf numFmtId="0" fontId="29" fillId="25" borderId="144" applyNumberFormat="0" applyAlignment="0" applyProtection="0"/>
    <xf numFmtId="0" fontId="31" fillId="0" borderId="145" applyNumberFormat="0" applyFill="0" applyAlignment="0" applyProtection="0"/>
    <xf numFmtId="0" fontId="31" fillId="0" borderId="125" applyNumberFormat="0" applyFill="0" applyAlignment="0" applyProtection="0"/>
    <xf numFmtId="0" fontId="14" fillId="28" borderId="128" applyNumberFormat="0" applyFont="0" applyAlignment="0" applyProtection="0"/>
    <xf numFmtId="0" fontId="14" fillId="28" borderId="123" applyNumberFormat="0" applyFont="0" applyAlignment="0" applyProtection="0"/>
    <xf numFmtId="0" fontId="31" fillId="0" borderId="141" applyNumberFormat="0" applyFill="0" applyAlignment="0" applyProtection="0"/>
    <xf numFmtId="0" fontId="26" fillId="12" borderId="126" applyNumberFormat="0" applyAlignment="0" applyProtection="0"/>
    <xf numFmtId="0" fontId="31" fillId="0" borderId="130" applyNumberFormat="0" applyFill="0" applyAlignment="0" applyProtection="0"/>
    <xf numFmtId="0" fontId="14" fillId="28" borderId="128" applyNumberFormat="0" applyFont="0" applyAlignment="0" applyProtection="0"/>
    <xf numFmtId="0" fontId="31" fillId="0" borderId="130" applyNumberFormat="0" applyFill="0" applyAlignment="0" applyProtection="0"/>
    <xf numFmtId="0" fontId="19" fillId="25" borderId="127" applyNumberFormat="0" applyAlignment="0" applyProtection="0"/>
    <xf numFmtId="0" fontId="26" fillId="12" borderId="146" applyNumberFormat="0" applyAlignment="0" applyProtection="0"/>
    <xf numFmtId="0" fontId="31" fillId="0" borderId="130" applyNumberFormat="0" applyFill="0" applyAlignment="0" applyProtection="0"/>
    <xf numFmtId="0" fontId="29" fillId="25" borderId="129" applyNumberFormat="0" applyAlignment="0" applyProtection="0"/>
    <xf numFmtId="0" fontId="31" fillId="0" borderId="134" applyNumberFormat="0" applyFill="0" applyAlignment="0" applyProtection="0"/>
    <xf numFmtId="0" fontId="31" fillId="0" borderId="134" applyNumberFormat="0" applyFill="0" applyAlignment="0" applyProtection="0"/>
    <xf numFmtId="0" fontId="14" fillId="28" borderId="123" applyNumberFormat="0" applyFont="0" applyAlignment="0" applyProtection="0"/>
    <xf numFmtId="0" fontId="14" fillId="28" borderId="128" applyNumberFormat="0" applyFont="0" applyAlignment="0" applyProtection="0"/>
    <xf numFmtId="0" fontId="14" fillId="28" borderId="123" applyNumberFormat="0" applyFont="0" applyAlignment="0" applyProtection="0"/>
    <xf numFmtId="0" fontId="14" fillId="28" borderId="143" applyNumberFormat="0" applyFont="0" applyAlignment="0" applyProtection="0"/>
    <xf numFmtId="0" fontId="14" fillId="28" borderId="123" applyNumberFormat="0" applyFont="0" applyAlignment="0" applyProtection="0"/>
    <xf numFmtId="0" fontId="29" fillId="25" borderId="133" applyNumberFormat="0" applyAlignment="0" applyProtection="0"/>
    <xf numFmtId="0" fontId="14" fillId="28" borderId="123" applyNumberFormat="0" applyFont="0" applyAlignment="0" applyProtection="0"/>
    <xf numFmtId="0" fontId="14" fillId="28" borderId="123" applyNumberFormat="0" applyFont="0" applyAlignment="0" applyProtection="0"/>
    <xf numFmtId="0" fontId="14" fillId="28" borderId="123" applyNumberFormat="0" applyFont="0" applyAlignment="0" applyProtection="0"/>
    <xf numFmtId="0" fontId="14" fillId="28" borderId="135" applyNumberFormat="0" applyFont="0" applyAlignment="0" applyProtection="0"/>
    <xf numFmtId="0" fontId="31" fillId="0" borderId="130" applyNumberFormat="0" applyFill="0" applyAlignment="0" applyProtection="0"/>
    <xf numFmtId="0" fontId="14" fillId="28" borderId="128" applyNumberFormat="0" applyFont="0" applyAlignment="0" applyProtection="0"/>
    <xf numFmtId="0" fontId="31" fillId="0" borderId="137" applyNumberFormat="0" applyFill="0" applyAlignment="0" applyProtection="0"/>
    <xf numFmtId="0" fontId="14" fillId="28" borderId="123" applyNumberFormat="0" applyFont="0" applyAlignment="0" applyProtection="0"/>
    <xf numFmtId="0" fontId="14" fillId="28" borderId="123" applyNumberFormat="0" applyFont="0" applyAlignment="0" applyProtection="0"/>
    <xf numFmtId="0" fontId="26" fillId="12" borderId="131" applyNumberFormat="0" applyAlignment="0" applyProtection="0"/>
    <xf numFmtId="0" fontId="26" fillId="12" borderId="127" applyNumberFormat="0" applyAlignment="0" applyProtection="0"/>
    <xf numFmtId="0" fontId="19" fillId="25" borderId="146" applyNumberFormat="0" applyAlignment="0" applyProtection="0"/>
    <xf numFmtId="0" fontId="19" fillId="25" borderId="146" applyNumberFormat="0" applyAlignment="0" applyProtection="0"/>
    <xf numFmtId="0" fontId="14" fillId="28" borderId="123" applyNumberFormat="0" applyFont="0" applyAlignment="0" applyProtection="0"/>
    <xf numFmtId="0" fontId="14" fillId="28" borderId="123" applyNumberFormat="0" applyFont="0" applyAlignment="0" applyProtection="0"/>
    <xf numFmtId="0" fontId="14" fillId="28" borderId="128" applyNumberFormat="0" applyFont="0" applyAlignment="0" applyProtection="0"/>
    <xf numFmtId="0" fontId="14" fillId="28" borderId="123" applyNumberFormat="0" applyFont="0" applyAlignment="0" applyProtection="0"/>
    <xf numFmtId="0" fontId="14" fillId="28" borderId="128" applyNumberFormat="0" applyFont="0" applyAlignment="0" applyProtection="0"/>
    <xf numFmtId="0" fontId="29" fillId="25" borderId="136" applyNumberFormat="0" applyAlignment="0" applyProtection="0"/>
    <xf numFmtId="0" fontId="19" fillId="25" borderId="127" applyNumberFormat="0" applyAlignment="0" applyProtection="0"/>
    <xf numFmtId="0" fontId="19" fillId="25" borderId="131" applyNumberFormat="0" applyAlignment="0" applyProtection="0"/>
    <xf numFmtId="0" fontId="26" fillId="12" borderId="127" applyNumberFormat="0" applyAlignment="0" applyProtection="0"/>
    <xf numFmtId="0" fontId="19" fillId="25" borderId="146" applyNumberFormat="0" applyAlignment="0" applyProtection="0"/>
    <xf numFmtId="0" fontId="14" fillId="28" borderId="132" applyNumberFormat="0" applyFont="0" applyAlignment="0" applyProtection="0"/>
    <xf numFmtId="0" fontId="29" fillId="25" borderId="129" applyNumberFormat="0" applyAlignment="0" applyProtection="0"/>
    <xf numFmtId="0" fontId="19" fillId="25" borderId="127" applyNumberFormat="0" applyAlignment="0" applyProtection="0"/>
    <xf numFmtId="0" fontId="14" fillId="28" borderId="123" applyNumberFormat="0" applyFont="0" applyAlignment="0" applyProtection="0"/>
    <xf numFmtId="0" fontId="14" fillId="28" borderId="143" applyNumberFormat="0" applyFont="0" applyAlignment="0" applyProtection="0"/>
    <xf numFmtId="0" fontId="19" fillId="25" borderId="127" applyNumberFormat="0" applyAlignment="0" applyProtection="0"/>
    <xf numFmtId="0" fontId="14" fillId="28" borderId="143" applyNumberFormat="0" applyFont="0" applyAlignment="0" applyProtection="0"/>
    <xf numFmtId="0" fontId="14" fillId="28" borderId="128" applyNumberFormat="0" applyFont="0" applyAlignment="0" applyProtection="0"/>
    <xf numFmtId="0" fontId="14" fillId="28" borderId="123" applyNumberFormat="0" applyFont="0" applyAlignment="0" applyProtection="0"/>
    <xf numFmtId="0" fontId="31" fillId="0" borderId="130" applyNumberFormat="0" applyFill="0" applyAlignment="0" applyProtection="0"/>
    <xf numFmtId="0" fontId="31" fillId="0" borderId="130" applyNumberFormat="0" applyFill="0" applyAlignment="0" applyProtection="0"/>
    <xf numFmtId="0" fontId="14" fillId="28" borderId="123" applyNumberFormat="0" applyFont="0" applyAlignment="0" applyProtection="0"/>
    <xf numFmtId="0" fontId="26" fillId="12" borderId="127" applyNumberFormat="0" applyAlignment="0" applyProtection="0"/>
    <xf numFmtId="0" fontId="29" fillId="25" borderId="129" applyNumberFormat="0" applyAlignment="0" applyProtection="0"/>
    <xf numFmtId="0" fontId="14" fillId="28" borderId="123" applyNumberFormat="0" applyFont="0" applyAlignment="0" applyProtection="0"/>
    <xf numFmtId="0" fontId="19" fillId="25" borderId="127" applyNumberFormat="0" applyAlignment="0" applyProtection="0"/>
    <xf numFmtId="0" fontId="26" fillId="12" borderId="138" applyNumberFormat="0" applyAlignment="0" applyProtection="0"/>
    <xf numFmtId="0" fontId="14" fillId="28" borderId="128" applyNumberFormat="0" applyFont="0" applyAlignment="0" applyProtection="0"/>
    <xf numFmtId="0" fontId="14" fillId="28" borderId="128" applyNumberFormat="0" applyFont="0" applyAlignment="0" applyProtection="0"/>
    <xf numFmtId="0" fontId="14" fillId="28" borderId="123" applyNumberFormat="0" applyFont="0" applyAlignment="0" applyProtection="0"/>
    <xf numFmtId="0" fontId="29" fillId="25" borderId="129" applyNumberFormat="0" applyAlignment="0" applyProtection="0"/>
    <xf numFmtId="0" fontId="14" fillId="28" borderId="135" applyNumberFormat="0" applyFont="0" applyAlignment="0" applyProtection="0"/>
    <xf numFmtId="0" fontId="14" fillId="28" borderId="123" applyNumberFormat="0" applyFont="0" applyAlignment="0" applyProtection="0"/>
    <xf numFmtId="0" fontId="14" fillId="28" borderId="123" applyNumberFormat="0" applyFont="0" applyAlignment="0" applyProtection="0"/>
    <xf numFmtId="0" fontId="26" fillId="12" borderId="146" applyNumberFormat="0" applyAlignment="0" applyProtection="0"/>
    <xf numFmtId="0" fontId="29" fillId="25" borderId="129" applyNumberFormat="0" applyAlignment="0" applyProtection="0"/>
    <xf numFmtId="0" fontId="31" fillId="0" borderId="130" applyNumberFormat="0" applyFill="0" applyAlignment="0" applyProtection="0"/>
    <xf numFmtId="0" fontId="14" fillId="28" borderId="128" applyNumberFormat="0" applyFont="0" applyAlignment="0" applyProtection="0"/>
    <xf numFmtId="0" fontId="29" fillId="25" borderId="129" applyNumberFormat="0" applyAlignment="0" applyProtection="0"/>
    <xf numFmtId="0" fontId="29" fillId="25" borderId="144" applyNumberFormat="0" applyAlignment="0" applyProtection="0"/>
    <xf numFmtId="0" fontId="14" fillId="28" borderId="128" applyNumberFormat="0" applyFont="0" applyAlignment="0" applyProtection="0"/>
    <xf numFmtId="0" fontId="19" fillId="25" borderId="127" applyNumberFormat="0" applyAlignment="0" applyProtection="0"/>
    <xf numFmtId="0" fontId="14" fillId="28" borderId="128" applyNumberFormat="0" applyFont="0" applyAlignment="0" applyProtection="0"/>
    <xf numFmtId="0" fontId="29" fillId="25" borderId="129" applyNumberFormat="0" applyAlignment="0" applyProtection="0"/>
    <xf numFmtId="0" fontId="31" fillId="0" borderId="130" applyNumberFormat="0" applyFill="0" applyAlignment="0" applyProtection="0"/>
    <xf numFmtId="0" fontId="26" fillId="12" borderId="127" applyNumberFormat="0" applyAlignment="0" applyProtection="0"/>
    <xf numFmtId="0" fontId="14" fillId="28" borderId="128" applyNumberFormat="0" applyFont="0" applyAlignment="0" applyProtection="0"/>
    <xf numFmtId="0" fontId="14" fillId="28" borderId="128" applyNumberFormat="0" applyFont="0" applyAlignment="0" applyProtection="0"/>
    <xf numFmtId="0" fontId="29" fillId="25" borderId="129" applyNumberFormat="0" applyAlignment="0" applyProtection="0"/>
    <xf numFmtId="0" fontId="31" fillId="0" borderId="130" applyNumberFormat="0" applyFill="0" applyAlignment="0" applyProtection="0"/>
    <xf numFmtId="0" fontId="31" fillId="0" borderId="137" applyNumberFormat="0" applyFill="0" applyAlignment="0" applyProtection="0"/>
    <xf numFmtId="0" fontId="14" fillId="28" borderId="128" applyNumberFormat="0" applyFont="0" applyAlignment="0" applyProtection="0"/>
    <xf numFmtId="0" fontId="14" fillId="28" borderId="143" applyNumberFormat="0" applyFont="0" applyAlignment="0" applyProtection="0"/>
    <xf numFmtId="0" fontId="31" fillId="0" borderId="130" applyNumberFormat="0" applyFill="0" applyAlignment="0" applyProtection="0"/>
    <xf numFmtId="0" fontId="19" fillId="25" borderId="127" applyNumberFormat="0" applyAlignment="0" applyProtection="0"/>
    <xf numFmtId="0" fontId="19" fillId="25" borderId="127" applyNumberFormat="0" applyAlignment="0" applyProtection="0"/>
    <xf numFmtId="0" fontId="14" fillId="28" borderId="128" applyNumberFormat="0" applyFont="0" applyAlignment="0" applyProtection="0"/>
    <xf numFmtId="0" fontId="26" fillId="12" borderId="127" applyNumberFormat="0" applyAlignment="0" applyProtection="0"/>
    <xf numFmtId="0" fontId="29" fillId="25" borderId="129" applyNumberFormat="0" applyAlignment="0" applyProtection="0"/>
    <xf numFmtId="0" fontId="14" fillId="28" borderId="128" applyNumberFormat="0" applyFont="0" applyAlignment="0" applyProtection="0"/>
    <xf numFmtId="0" fontId="29" fillId="25" borderId="129" applyNumberFormat="0" applyAlignment="0" applyProtection="0"/>
    <xf numFmtId="0" fontId="31" fillId="0" borderId="130" applyNumberFormat="0" applyFill="0" applyAlignment="0" applyProtection="0"/>
    <xf numFmtId="0" fontId="26" fillId="12" borderId="127" applyNumberFormat="0" applyAlignment="0" applyProtection="0"/>
    <xf numFmtId="0" fontId="29" fillId="25" borderId="136" applyNumberFormat="0" applyAlignment="0" applyProtection="0"/>
    <xf numFmtId="0" fontId="14" fillId="28" borderId="128" applyNumberFormat="0" applyFont="0" applyAlignment="0" applyProtection="0"/>
    <xf numFmtId="0" fontId="14" fillId="28" borderId="143" applyNumberFormat="0" applyFont="0" applyAlignment="0" applyProtection="0"/>
    <xf numFmtId="0" fontId="14" fillId="28" borderId="128" applyNumberFormat="0" applyFont="0" applyAlignment="0" applyProtection="0"/>
    <xf numFmtId="0" fontId="14" fillId="28" borderId="135" applyNumberFormat="0" applyFont="0" applyAlignment="0" applyProtection="0"/>
    <xf numFmtId="0" fontId="19" fillId="25" borderId="131" applyNumberFormat="0" applyAlignment="0" applyProtection="0"/>
    <xf numFmtId="0" fontId="26" fillId="12" borderId="131" applyNumberFormat="0" applyAlignment="0" applyProtection="0"/>
    <xf numFmtId="0" fontId="14" fillId="28" borderId="132" applyNumberFormat="0" applyFont="0" applyAlignment="0" applyProtection="0"/>
    <xf numFmtId="0" fontId="29" fillId="25" borderId="133" applyNumberFormat="0" applyAlignment="0" applyProtection="0"/>
    <xf numFmtId="0" fontId="31" fillId="0" borderId="134" applyNumberFormat="0" applyFill="0" applyAlignment="0" applyProtection="0"/>
    <xf numFmtId="0" fontId="14" fillId="28" borderId="132" applyNumberFormat="0" applyFont="0" applyAlignment="0" applyProtection="0"/>
    <xf numFmtId="0" fontId="14" fillId="28" borderId="132" applyNumberFormat="0" applyFont="0" applyAlignment="0" applyProtection="0"/>
    <xf numFmtId="0" fontId="31" fillId="0" borderId="134" applyNumberFormat="0" applyFill="0" applyAlignment="0" applyProtection="0"/>
    <xf numFmtId="0" fontId="14" fillId="28" borderId="132" applyNumberFormat="0" applyFont="0" applyAlignment="0" applyProtection="0"/>
    <xf numFmtId="0" fontId="19" fillId="25" borderId="131" applyNumberFormat="0" applyAlignment="0" applyProtection="0"/>
    <xf numFmtId="0" fontId="31" fillId="0" borderId="141" applyNumberFormat="0" applyFill="0" applyAlignment="0" applyProtection="0"/>
    <xf numFmtId="0" fontId="14" fillId="28" borderId="132" applyNumberFormat="0" applyFont="0" applyAlignment="0" applyProtection="0"/>
    <xf numFmtId="0" fontId="26" fillId="12" borderId="131" applyNumberFormat="0" applyAlignment="0" applyProtection="0"/>
    <xf numFmtId="0" fontId="29" fillId="25" borderId="133" applyNumberFormat="0" applyAlignment="0" applyProtection="0"/>
    <xf numFmtId="0" fontId="26" fillId="12" borderId="131" applyNumberFormat="0" applyAlignment="0" applyProtection="0"/>
    <xf numFmtId="0" fontId="19" fillId="25" borderId="131" applyNumberFormat="0" applyAlignment="0" applyProtection="0"/>
    <xf numFmtId="0" fontId="19" fillId="25" borderId="131" applyNumberFormat="0" applyAlignment="0" applyProtection="0"/>
    <xf numFmtId="0" fontId="26" fillId="12" borderId="131" applyNumberFormat="0" applyAlignment="0" applyProtection="0"/>
    <xf numFmtId="0" fontId="19" fillId="25" borderId="131" applyNumberFormat="0" applyAlignment="0" applyProtection="0"/>
    <xf numFmtId="0" fontId="14" fillId="28" borderId="132" applyNumberFormat="0" applyFont="0" applyAlignment="0" applyProtection="0"/>
    <xf numFmtId="0" fontId="29" fillId="25" borderId="133" applyNumberFormat="0" applyAlignment="0" applyProtection="0"/>
    <xf numFmtId="0" fontId="31" fillId="0" borderId="134" applyNumberFormat="0" applyFill="0" applyAlignment="0" applyProtection="0"/>
    <xf numFmtId="0" fontId="26" fillId="12" borderId="131" applyNumberFormat="0" applyAlignment="0" applyProtection="0"/>
    <xf numFmtId="0" fontId="14" fillId="28" borderId="132" applyNumberFormat="0" applyFont="0" applyAlignment="0" applyProtection="0"/>
    <xf numFmtId="0" fontId="14" fillId="28" borderId="132" applyNumberFormat="0" applyFont="0" applyAlignment="0" applyProtection="0"/>
    <xf numFmtId="0" fontId="29" fillId="25" borderId="133" applyNumberFormat="0" applyAlignment="0" applyProtection="0"/>
    <xf numFmtId="0" fontId="31" fillId="0" borderId="134" applyNumberFormat="0" applyFill="0" applyAlignment="0" applyProtection="0"/>
    <xf numFmtId="0" fontId="26" fillId="12" borderId="146" applyNumberFormat="0" applyAlignment="0" applyProtection="0"/>
    <xf numFmtId="0" fontId="14" fillId="28" borderId="132" applyNumberFormat="0" applyFont="0" applyAlignment="0" applyProtection="0"/>
    <xf numFmtId="0" fontId="14" fillId="28" borderId="143" applyNumberFormat="0" applyFont="0" applyAlignment="0" applyProtection="0"/>
    <xf numFmtId="0" fontId="29" fillId="25" borderId="133" applyNumberFormat="0" applyAlignment="0" applyProtection="0"/>
    <xf numFmtId="0" fontId="31" fillId="0" borderId="134" applyNumberFormat="0" applyFill="0" applyAlignment="0" applyProtection="0"/>
    <xf numFmtId="0" fontId="14" fillId="28" borderId="132" applyNumberFormat="0" applyFont="0" applyAlignment="0" applyProtection="0"/>
    <xf numFmtId="0" fontId="14" fillId="28" borderId="132" applyNumberFormat="0" applyFont="0" applyAlignment="0" applyProtection="0"/>
    <xf numFmtId="0" fontId="19" fillId="25" borderId="131" applyNumberFormat="0" applyAlignment="0" applyProtection="0"/>
    <xf numFmtId="0" fontId="19" fillId="25" borderId="131" applyNumberFormat="0" applyAlignment="0" applyProtection="0"/>
    <xf numFmtId="0" fontId="26" fillId="12" borderId="131" applyNumberFormat="0" applyAlignment="0" applyProtection="0"/>
    <xf numFmtId="0" fontId="19" fillId="25" borderId="131" applyNumberFormat="0" applyAlignment="0" applyProtection="0"/>
    <xf numFmtId="0" fontId="26" fillId="12" borderId="131" applyNumberFormat="0" applyAlignment="0" applyProtection="0"/>
    <xf numFmtId="0" fontId="31" fillId="0" borderId="134" applyNumberFormat="0" applyFill="0" applyAlignment="0" applyProtection="0"/>
    <xf numFmtId="0" fontId="14" fillId="28" borderId="132" applyNumberFormat="0" applyFont="0" applyAlignment="0" applyProtection="0"/>
    <xf numFmtId="0" fontId="14" fillId="28" borderId="132" applyNumberFormat="0" applyFont="0" applyAlignment="0" applyProtection="0"/>
    <xf numFmtId="0" fontId="29" fillId="25" borderId="133" applyNumberFormat="0" applyAlignment="0" applyProtection="0"/>
    <xf numFmtId="0" fontId="26" fillId="12" borderId="131" applyNumberFormat="0" applyAlignment="0" applyProtection="0"/>
    <xf numFmtId="0" fontId="31" fillId="0" borderId="134" applyNumberFormat="0" applyFill="0" applyAlignment="0" applyProtection="0"/>
    <xf numFmtId="0" fontId="14" fillId="28" borderId="132" applyNumberFormat="0" applyFont="0" applyAlignment="0" applyProtection="0"/>
    <xf numFmtId="0" fontId="14" fillId="28" borderId="132" applyNumberFormat="0" applyFont="0" applyAlignment="0" applyProtection="0"/>
    <xf numFmtId="0" fontId="29" fillId="25" borderId="133" applyNumberFormat="0" applyAlignment="0" applyProtection="0"/>
    <xf numFmtId="0" fontId="31" fillId="0" borderId="134" applyNumberFormat="0" applyFill="0" applyAlignment="0" applyProtection="0"/>
    <xf numFmtId="0" fontId="14" fillId="28" borderId="132" applyNumberFormat="0" applyFont="0" applyAlignment="0" applyProtection="0"/>
    <xf numFmtId="0" fontId="29" fillId="25" borderId="133" applyNumberFormat="0" applyAlignment="0" applyProtection="0"/>
    <xf numFmtId="0" fontId="19" fillId="25" borderId="146" applyNumberFormat="0" applyAlignment="0" applyProtection="0"/>
    <xf numFmtId="0" fontId="14" fillId="28" borderId="132" applyNumberFormat="0" applyFont="0" applyAlignment="0" applyProtection="0"/>
    <xf numFmtId="0" fontId="14" fillId="28" borderId="139" applyNumberFormat="0" applyFont="0" applyAlignment="0" applyProtection="0"/>
    <xf numFmtId="0" fontId="19" fillId="25" borderId="131" applyNumberFormat="0" applyAlignment="0" applyProtection="0"/>
    <xf numFmtId="0" fontId="14" fillId="28" borderId="132" applyNumberFormat="0" applyFont="0" applyAlignment="0" applyProtection="0"/>
    <xf numFmtId="0" fontId="29" fillId="25" borderId="133" applyNumberFormat="0" applyAlignment="0" applyProtection="0"/>
    <xf numFmtId="0" fontId="31" fillId="0" borderId="134" applyNumberFormat="0" applyFill="0" applyAlignment="0" applyProtection="0"/>
    <xf numFmtId="0" fontId="26" fillId="12" borderId="131" applyNumberFormat="0" applyAlignment="0" applyProtection="0"/>
    <xf numFmtId="0" fontId="14" fillId="28" borderId="132" applyNumberFormat="0" applyFont="0" applyAlignment="0" applyProtection="0"/>
    <xf numFmtId="0" fontId="14" fillId="28" borderId="132" applyNumberFormat="0" applyFont="0" applyAlignment="0" applyProtection="0"/>
    <xf numFmtId="0" fontId="29" fillId="25" borderId="133" applyNumberFormat="0" applyAlignment="0" applyProtection="0"/>
    <xf numFmtId="0" fontId="31" fillId="0" borderId="134" applyNumberFormat="0" applyFill="0" applyAlignment="0" applyProtection="0"/>
    <xf numFmtId="0" fontId="26" fillId="12" borderId="146" applyNumberFormat="0" applyAlignment="0" applyProtection="0"/>
    <xf numFmtId="0" fontId="14" fillId="28" borderId="132" applyNumberFormat="0" applyFont="0" applyAlignment="0" applyProtection="0"/>
    <xf numFmtId="0" fontId="29" fillId="25" borderId="140" applyNumberFormat="0" applyAlignment="0" applyProtection="0"/>
    <xf numFmtId="0" fontId="31" fillId="0" borderId="134" applyNumberFormat="0" applyFill="0" applyAlignment="0" applyProtection="0"/>
    <xf numFmtId="0" fontId="19" fillId="25" borderId="131" applyNumberFormat="0" applyAlignment="0" applyProtection="0"/>
    <xf numFmtId="0" fontId="19" fillId="25" borderId="131" applyNumberFormat="0" applyAlignment="0" applyProtection="0"/>
    <xf numFmtId="0" fontId="14" fillId="28" borderId="132" applyNumberFormat="0" applyFont="0" applyAlignment="0" applyProtection="0"/>
    <xf numFmtId="0" fontId="26" fillId="12" borderId="131" applyNumberFormat="0" applyAlignment="0" applyProtection="0"/>
    <xf numFmtId="0" fontId="29" fillId="25" borderId="133" applyNumberFormat="0" applyAlignment="0" applyProtection="0"/>
    <xf numFmtId="0" fontId="14" fillId="28" borderId="132" applyNumberFormat="0" applyFont="0" applyAlignment="0" applyProtection="0"/>
    <xf numFmtId="0" fontId="29" fillId="25" borderId="133" applyNumberFormat="0" applyAlignment="0" applyProtection="0"/>
    <xf numFmtId="0" fontId="31" fillId="0" borderId="134" applyNumberFormat="0" applyFill="0" applyAlignment="0" applyProtection="0"/>
    <xf numFmtId="0" fontId="26" fillId="12" borderId="131" applyNumberFormat="0" applyAlignment="0" applyProtection="0"/>
    <xf numFmtId="0" fontId="31" fillId="0" borderId="145" applyNumberFormat="0" applyFill="0" applyAlignment="0" applyProtection="0"/>
    <xf numFmtId="0" fontId="14" fillId="28" borderId="132" applyNumberFormat="0" applyFont="0" applyAlignment="0" applyProtection="0"/>
    <xf numFmtId="0" fontId="14" fillId="28" borderId="132" applyNumberFormat="0" applyFont="0" applyAlignment="0" applyProtection="0"/>
    <xf numFmtId="0" fontId="14" fillId="28" borderId="139" applyNumberFormat="0" applyFont="0" applyAlignment="0" applyProtection="0"/>
    <xf numFmtId="0" fontId="19" fillId="25" borderId="138" applyNumberFormat="0" applyAlignment="0" applyProtection="0"/>
    <xf numFmtId="0" fontId="26" fillId="12" borderId="138" applyNumberFormat="0" applyAlignment="0" applyProtection="0"/>
    <xf numFmtId="0" fontId="14" fillId="28" borderId="135" applyNumberFormat="0" applyFont="0" applyAlignment="0" applyProtection="0"/>
    <xf numFmtId="0" fontId="29" fillId="25" borderId="136" applyNumberFormat="0" applyAlignment="0" applyProtection="0"/>
    <xf numFmtId="0" fontId="31" fillId="0" borderId="137" applyNumberFormat="0" applyFill="0" applyAlignment="0" applyProtection="0"/>
    <xf numFmtId="0" fontId="14" fillId="28" borderId="135" applyNumberFormat="0" applyFont="0" applyAlignment="0" applyProtection="0"/>
    <xf numFmtId="0" fontId="14" fillId="28" borderId="135" applyNumberFormat="0" applyFont="0" applyAlignment="0" applyProtection="0"/>
    <xf numFmtId="0" fontId="31" fillId="0" borderId="137" applyNumberFormat="0" applyFill="0" applyAlignment="0" applyProtection="0"/>
    <xf numFmtId="0" fontId="14" fillId="28" borderId="135" applyNumberFormat="0" applyFont="0" applyAlignment="0" applyProtection="0"/>
    <xf numFmtId="0" fontId="19" fillId="25" borderId="138" applyNumberFormat="0" applyAlignment="0" applyProtection="0"/>
    <xf numFmtId="0" fontId="31" fillId="0" borderId="145" applyNumberFormat="0" applyFill="0" applyAlignment="0" applyProtection="0"/>
    <xf numFmtId="0" fontId="14" fillId="28" borderId="135" applyNumberFormat="0" applyFont="0" applyAlignment="0" applyProtection="0"/>
    <xf numFmtId="0" fontId="26" fillId="12" borderId="138" applyNumberFormat="0" applyAlignment="0" applyProtection="0"/>
    <xf numFmtId="0" fontId="29" fillId="25" borderId="136" applyNumberFormat="0" applyAlignment="0" applyProtection="0"/>
    <xf numFmtId="0" fontId="26" fillId="12" borderId="138" applyNumberFormat="0" applyAlignment="0" applyProtection="0"/>
    <xf numFmtId="0" fontId="19" fillId="25" borderId="138" applyNumberFormat="0" applyAlignment="0" applyProtection="0"/>
    <xf numFmtId="0" fontId="19" fillId="25" borderId="138" applyNumberFormat="0" applyAlignment="0" applyProtection="0"/>
    <xf numFmtId="0" fontId="26" fillId="12" borderId="138" applyNumberFormat="0" applyAlignment="0" applyProtection="0"/>
    <xf numFmtId="0" fontId="19" fillId="25" borderId="138" applyNumberFormat="0" applyAlignment="0" applyProtection="0"/>
    <xf numFmtId="0" fontId="14" fillId="28" borderId="135" applyNumberFormat="0" applyFont="0" applyAlignment="0" applyProtection="0"/>
    <xf numFmtId="0" fontId="29" fillId="25" borderId="136" applyNumberFormat="0" applyAlignment="0" applyProtection="0"/>
    <xf numFmtId="0" fontId="31" fillId="0" borderId="137" applyNumberFormat="0" applyFill="0" applyAlignment="0" applyProtection="0"/>
    <xf numFmtId="0" fontId="26" fillId="12" borderId="138" applyNumberFormat="0" applyAlignment="0" applyProtection="0"/>
    <xf numFmtId="0" fontId="14" fillId="28" borderId="135" applyNumberFormat="0" applyFont="0" applyAlignment="0" applyProtection="0"/>
    <xf numFmtId="0" fontId="14" fillId="28" borderId="135" applyNumberFormat="0" applyFont="0" applyAlignment="0" applyProtection="0"/>
    <xf numFmtId="0" fontId="29" fillId="25" borderId="136" applyNumberFormat="0" applyAlignment="0" applyProtection="0"/>
    <xf numFmtId="0" fontId="31" fillId="0" borderId="137" applyNumberFormat="0" applyFill="0" applyAlignment="0" applyProtection="0"/>
    <xf numFmtId="0" fontId="31" fillId="0" borderId="145" applyNumberFormat="0" applyFill="0" applyAlignment="0" applyProtection="0"/>
    <xf numFmtId="0" fontId="14" fillId="28" borderId="135" applyNumberFormat="0" applyFont="0" applyAlignment="0" applyProtection="0"/>
    <xf numFmtId="0" fontId="26" fillId="12" borderId="147" applyNumberFormat="0" applyAlignment="0" applyProtection="0"/>
    <xf numFmtId="0" fontId="29" fillId="25" borderId="136" applyNumberFormat="0" applyAlignment="0" applyProtection="0"/>
    <xf numFmtId="0" fontId="31" fillId="0" borderId="137" applyNumberFormat="0" applyFill="0" applyAlignment="0" applyProtection="0"/>
    <xf numFmtId="0" fontId="14" fillId="28" borderId="135" applyNumberFormat="0" applyFont="0" applyAlignment="0" applyProtection="0"/>
    <xf numFmtId="0" fontId="14" fillId="28" borderId="135" applyNumberFormat="0" applyFont="0" applyAlignment="0" applyProtection="0"/>
    <xf numFmtId="0" fontId="19" fillId="25" borderId="138" applyNumberFormat="0" applyAlignment="0" applyProtection="0"/>
    <xf numFmtId="0" fontId="19" fillId="25" borderId="138" applyNumberFormat="0" applyAlignment="0" applyProtection="0"/>
    <xf numFmtId="0" fontId="26" fillId="12" borderId="138" applyNumberFormat="0" applyAlignment="0" applyProtection="0"/>
    <xf numFmtId="0" fontId="19" fillId="25" borderId="138" applyNumberFormat="0" applyAlignment="0" applyProtection="0"/>
    <xf numFmtId="0" fontId="26" fillId="12" borderId="138" applyNumberFormat="0" applyAlignment="0" applyProtection="0"/>
    <xf numFmtId="0" fontId="31" fillId="0" borderId="137" applyNumberFormat="0" applyFill="0" applyAlignment="0" applyProtection="0"/>
    <xf numFmtId="0" fontId="14" fillId="28" borderId="135" applyNumberFormat="0" applyFont="0" applyAlignment="0" applyProtection="0"/>
    <xf numFmtId="0" fontId="14" fillId="28" borderId="135" applyNumberFormat="0" applyFont="0" applyAlignment="0" applyProtection="0"/>
    <xf numFmtId="0" fontId="29" fillId="25" borderId="136" applyNumberFormat="0" applyAlignment="0" applyProtection="0"/>
    <xf numFmtId="0" fontId="26" fillId="12" borderId="138" applyNumberFormat="0" applyAlignment="0" applyProtection="0"/>
    <xf numFmtId="0" fontId="31" fillId="0" borderId="137" applyNumberFormat="0" applyFill="0" applyAlignment="0" applyProtection="0"/>
    <xf numFmtId="0" fontId="14" fillId="28" borderId="135" applyNumberFormat="0" applyFont="0" applyAlignment="0" applyProtection="0"/>
    <xf numFmtId="0" fontId="14" fillId="28" borderId="135" applyNumberFormat="0" applyFont="0" applyAlignment="0" applyProtection="0"/>
    <xf numFmtId="0" fontId="29" fillId="25" borderId="136" applyNumberFormat="0" applyAlignment="0" applyProtection="0"/>
    <xf numFmtId="0" fontId="31" fillId="0" borderId="137" applyNumberFormat="0" applyFill="0" applyAlignment="0" applyProtection="0"/>
    <xf numFmtId="0" fontId="14" fillId="28" borderId="135" applyNumberFormat="0" applyFont="0" applyAlignment="0" applyProtection="0"/>
    <xf numFmtId="0" fontId="29" fillId="25" borderId="136" applyNumberFormat="0" applyAlignment="0" applyProtection="0"/>
    <xf numFmtId="0" fontId="14" fillId="28" borderId="135" applyNumberFormat="0" applyFont="0" applyAlignment="0" applyProtection="0"/>
    <xf numFmtId="0" fontId="19" fillId="25" borderId="138" applyNumberFormat="0" applyAlignment="0" applyProtection="0"/>
    <xf numFmtId="0" fontId="14" fillId="28" borderId="135" applyNumberFormat="0" applyFont="0" applyAlignment="0" applyProtection="0"/>
    <xf numFmtId="0" fontId="29" fillId="25" borderId="136" applyNumberFormat="0" applyAlignment="0" applyProtection="0"/>
    <xf numFmtId="0" fontId="31" fillId="0" borderId="137" applyNumberFormat="0" applyFill="0" applyAlignment="0" applyProtection="0"/>
    <xf numFmtId="0" fontId="26" fillId="12" borderId="138" applyNumberFormat="0" applyAlignment="0" applyProtection="0"/>
    <xf numFmtId="0" fontId="14" fillId="28" borderId="135" applyNumberFormat="0" applyFont="0" applyAlignment="0" applyProtection="0"/>
    <xf numFmtId="0" fontId="14" fillId="28" borderId="135" applyNumberFormat="0" applyFont="0" applyAlignment="0" applyProtection="0"/>
    <xf numFmtId="0" fontId="29" fillId="25" borderId="136" applyNumberFormat="0" applyAlignment="0" applyProtection="0"/>
    <xf numFmtId="0" fontId="31" fillId="0" borderId="137" applyNumberFormat="0" applyFill="0" applyAlignment="0" applyProtection="0"/>
    <xf numFmtId="0" fontId="14" fillId="28" borderId="135" applyNumberFormat="0" applyFont="0" applyAlignment="0" applyProtection="0"/>
    <xf numFmtId="0" fontId="14" fillId="28" borderId="153" applyNumberFormat="0" applyFont="0" applyAlignment="0" applyProtection="0"/>
    <xf numFmtId="0" fontId="31" fillId="0" borderId="137" applyNumberFormat="0" applyFill="0" applyAlignment="0" applyProtection="0"/>
    <xf numFmtId="0" fontId="19" fillId="25" borderId="138" applyNumberFormat="0" applyAlignment="0" applyProtection="0"/>
    <xf numFmtId="0" fontId="19" fillId="25" borderId="138" applyNumberFormat="0" applyAlignment="0" applyProtection="0"/>
    <xf numFmtId="0" fontId="14" fillId="28" borderId="135" applyNumberFormat="0" applyFont="0" applyAlignment="0" applyProtection="0"/>
    <xf numFmtId="0" fontId="26" fillId="12" borderId="138" applyNumberFormat="0" applyAlignment="0" applyProtection="0"/>
    <xf numFmtId="0" fontId="29" fillId="25" borderId="136" applyNumberFormat="0" applyAlignment="0" applyProtection="0"/>
    <xf numFmtId="0" fontId="14" fillId="28" borderId="135" applyNumberFormat="0" applyFont="0" applyAlignment="0" applyProtection="0"/>
    <xf numFmtId="0" fontId="29" fillId="25" borderId="136" applyNumberFormat="0" applyAlignment="0" applyProtection="0"/>
    <xf numFmtId="0" fontId="31" fillId="0" borderId="137" applyNumberFormat="0" applyFill="0" applyAlignment="0" applyProtection="0"/>
    <xf numFmtId="0" fontId="26" fillId="12" borderId="138" applyNumberFormat="0" applyAlignment="0" applyProtection="0"/>
    <xf numFmtId="0" fontId="14" fillId="28" borderId="135" applyNumberFormat="0" applyFont="0" applyAlignment="0" applyProtection="0"/>
    <xf numFmtId="0" fontId="29" fillId="25" borderId="144" applyNumberFormat="0" applyAlignment="0" applyProtection="0"/>
    <xf numFmtId="0" fontId="14" fillId="28" borderId="135" applyNumberFormat="0" applyFont="0" applyAlignment="0" applyProtection="0"/>
    <xf numFmtId="0" fontId="29" fillId="25" borderId="140" applyNumberFormat="0" applyAlignment="0" applyProtection="0"/>
    <xf numFmtId="0" fontId="14" fillId="28" borderId="139" applyNumberFormat="0" applyFont="0" applyAlignment="0" applyProtection="0"/>
    <xf numFmtId="0" fontId="26" fillId="12" borderId="142" applyNumberFormat="0" applyAlignment="0" applyProtection="0"/>
    <xf numFmtId="0" fontId="19" fillId="25" borderId="142" applyNumberFormat="0" applyAlignment="0" applyProtection="0"/>
    <xf numFmtId="0" fontId="19" fillId="25" borderId="142" applyNumberFormat="0" applyAlignment="0" applyProtection="0"/>
    <xf numFmtId="0" fontId="26" fillId="12" borderId="142" applyNumberFormat="0" applyAlignment="0" applyProtection="0"/>
    <xf numFmtId="0" fontId="14" fillId="28" borderId="139" applyNumberFormat="0" applyFont="0" applyAlignment="0" applyProtection="0"/>
    <xf numFmtId="0" fontId="29" fillId="25" borderId="140" applyNumberFormat="0" applyAlignment="0" applyProtection="0"/>
    <xf numFmtId="0" fontId="31" fillId="0" borderId="141" applyNumberFormat="0" applyFill="0" applyAlignment="0" applyProtection="0"/>
    <xf numFmtId="0" fontId="14" fillId="28" borderId="139" applyNumberFormat="0" applyFont="0" applyAlignment="0" applyProtection="0"/>
    <xf numFmtId="0" fontId="14" fillId="28" borderId="139" applyNumberFormat="0" applyFont="0" applyAlignment="0" applyProtection="0"/>
    <xf numFmtId="0" fontId="31" fillId="0" borderId="141" applyNumberFormat="0" applyFill="0" applyAlignment="0" applyProtection="0"/>
    <xf numFmtId="0" fontId="14" fillId="28" borderId="139" applyNumberFormat="0" applyFont="0" applyAlignment="0" applyProtection="0"/>
    <xf numFmtId="0" fontId="19" fillId="25" borderId="142" applyNumberFormat="0" applyAlignment="0" applyProtection="0"/>
    <xf numFmtId="0" fontId="29" fillId="25" borderId="144" applyNumberFormat="0" applyAlignment="0" applyProtection="0"/>
    <xf numFmtId="0" fontId="19" fillId="25" borderId="146" applyNumberFormat="0" applyAlignment="0" applyProtection="0"/>
    <xf numFmtId="0" fontId="14" fillId="28" borderId="139" applyNumberFormat="0" applyFont="0" applyAlignment="0" applyProtection="0"/>
    <xf numFmtId="0" fontId="26" fillId="12" borderId="142" applyNumberFormat="0" applyAlignment="0" applyProtection="0"/>
    <xf numFmtId="0" fontId="29" fillId="25" borderId="140" applyNumberFormat="0" applyAlignment="0" applyProtection="0"/>
    <xf numFmtId="0" fontId="26" fillId="12" borderId="142" applyNumberFormat="0" applyAlignment="0" applyProtection="0"/>
    <xf numFmtId="0" fontId="19" fillId="25" borderId="142" applyNumberFormat="0" applyAlignment="0" applyProtection="0"/>
    <xf numFmtId="0" fontId="19" fillId="25" borderId="142" applyNumberFormat="0" applyAlignment="0" applyProtection="0"/>
    <xf numFmtId="0" fontId="26" fillId="12" borderId="142" applyNumberFormat="0" applyAlignment="0" applyProtection="0"/>
    <xf numFmtId="0" fontId="19" fillId="25" borderId="142" applyNumberFormat="0" applyAlignment="0" applyProtection="0"/>
    <xf numFmtId="0" fontId="14" fillId="28" borderId="139" applyNumberFormat="0" applyFont="0" applyAlignment="0" applyProtection="0"/>
    <xf numFmtId="0" fontId="29" fillId="25" borderId="140" applyNumberFormat="0" applyAlignment="0" applyProtection="0"/>
    <xf numFmtId="0" fontId="31" fillId="0" borderId="141" applyNumberFormat="0" applyFill="0" applyAlignment="0" applyProtection="0"/>
    <xf numFmtId="0" fontId="26" fillId="12" borderId="142" applyNumberFormat="0" applyAlignment="0" applyProtection="0"/>
    <xf numFmtId="0" fontId="14" fillId="28" borderId="139" applyNumberFormat="0" applyFont="0" applyAlignment="0" applyProtection="0"/>
    <xf numFmtId="0" fontId="14" fillId="28" borderId="139" applyNumberFormat="0" applyFont="0" applyAlignment="0" applyProtection="0"/>
    <xf numFmtId="0" fontId="29" fillId="25" borderId="140" applyNumberFormat="0" applyAlignment="0" applyProtection="0"/>
    <xf numFmtId="0" fontId="31" fillId="0" borderId="141" applyNumberFormat="0" applyFill="0" applyAlignment="0" applyProtection="0"/>
    <xf numFmtId="0" fontId="31" fillId="0" borderId="145" applyNumberFormat="0" applyFill="0" applyAlignment="0" applyProtection="0"/>
    <xf numFmtId="0" fontId="14" fillId="28" borderId="139" applyNumberFormat="0" applyFont="0" applyAlignment="0" applyProtection="0"/>
    <xf numFmtId="0" fontId="14" fillId="28" borderId="143" applyNumberFormat="0" applyFont="0" applyAlignment="0" applyProtection="0"/>
    <xf numFmtId="0" fontId="29" fillId="25" borderId="140" applyNumberFormat="0" applyAlignment="0" applyProtection="0"/>
    <xf numFmtId="0" fontId="31" fillId="0" borderId="141" applyNumberFormat="0" applyFill="0" applyAlignment="0" applyProtection="0"/>
    <xf numFmtId="0" fontId="14" fillId="28" borderId="139" applyNumberFormat="0" applyFont="0" applyAlignment="0" applyProtection="0"/>
    <xf numFmtId="0" fontId="14" fillId="28" borderId="139" applyNumberFormat="0" applyFont="0" applyAlignment="0" applyProtection="0"/>
    <xf numFmtId="0" fontId="19" fillId="25" borderId="142" applyNumberFormat="0" applyAlignment="0" applyProtection="0"/>
    <xf numFmtId="0" fontId="19" fillId="25" borderId="142" applyNumberFormat="0" applyAlignment="0" applyProtection="0"/>
    <xf numFmtId="0" fontId="26" fillId="12" borderId="142" applyNumberFormat="0" applyAlignment="0" applyProtection="0"/>
    <xf numFmtId="0" fontId="19" fillId="25" borderId="142" applyNumberFormat="0" applyAlignment="0" applyProtection="0"/>
    <xf numFmtId="0" fontId="26" fillId="12" borderId="142" applyNumberFormat="0" applyAlignment="0" applyProtection="0"/>
    <xf numFmtId="0" fontId="31" fillId="0" borderId="141" applyNumberFormat="0" applyFill="0" applyAlignment="0" applyProtection="0"/>
    <xf numFmtId="0" fontId="14" fillId="28" borderId="139" applyNumberFormat="0" applyFont="0" applyAlignment="0" applyProtection="0"/>
    <xf numFmtId="0" fontId="14" fillId="28" borderId="139" applyNumberFormat="0" applyFont="0" applyAlignment="0" applyProtection="0"/>
    <xf numFmtId="0" fontId="29" fillId="25" borderId="140" applyNumberFormat="0" applyAlignment="0" applyProtection="0"/>
    <xf numFmtId="0" fontId="26" fillId="12" borderId="142" applyNumberFormat="0" applyAlignment="0" applyProtection="0"/>
    <xf numFmtId="0" fontId="31" fillId="0" borderId="141" applyNumberFormat="0" applyFill="0" applyAlignment="0" applyProtection="0"/>
    <xf numFmtId="0" fontId="14" fillId="28" borderId="139" applyNumberFormat="0" applyFont="0" applyAlignment="0" applyProtection="0"/>
    <xf numFmtId="0" fontId="14" fillId="28" borderId="139" applyNumberFormat="0" applyFont="0" applyAlignment="0" applyProtection="0"/>
    <xf numFmtId="0" fontId="29" fillId="25" borderId="140" applyNumberFormat="0" applyAlignment="0" applyProtection="0"/>
    <xf numFmtId="0" fontId="31" fillId="0" borderId="141" applyNumberFormat="0" applyFill="0" applyAlignment="0" applyProtection="0"/>
    <xf numFmtId="0" fontId="14" fillId="28" borderId="139" applyNumberFormat="0" applyFont="0" applyAlignment="0" applyProtection="0"/>
    <xf numFmtId="0" fontId="29" fillId="25" borderId="140" applyNumberFormat="0" applyAlignment="0" applyProtection="0"/>
    <xf numFmtId="0" fontId="26" fillId="12" borderId="146" applyNumberFormat="0" applyAlignment="0" applyProtection="0"/>
    <xf numFmtId="0" fontId="14" fillId="28" borderId="139" applyNumberFormat="0" applyFont="0" applyAlignment="0" applyProtection="0"/>
    <xf numFmtId="0" fontId="26" fillId="12" borderId="146" applyNumberFormat="0" applyAlignment="0" applyProtection="0"/>
    <xf numFmtId="0" fontId="19" fillId="25" borderId="142" applyNumberFormat="0" applyAlignment="0" applyProtection="0"/>
    <xf numFmtId="0" fontId="14" fillId="28" borderId="139" applyNumberFormat="0" applyFont="0" applyAlignment="0" applyProtection="0"/>
    <xf numFmtId="0" fontId="29" fillId="25" borderId="140" applyNumberFormat="0" applyAlignment="0" applyProtection="0"/>
    <xf numFmtId="0" fontId="31" fillId="0" borderId="141" applyNumberFormat="0" applyFill="0" applyAlignment="0" applyProtection="0"/>
    <xf numFmtId="0" fontId="26" fillId="12" borderId="142" applyNumberFormat="0" applyAlignment="0" applyProtection="0"/>
    <xf numFmtId="0" fontId="14" fillId="28" borderId="139" applyNumberFormat="0" applyFont="0" applyAlignment="0" applyProtection="0"/>
    <xf numFmtId="0" fontId="14" fillId="28" borderId="139" applyNumberFormat="0" applyFont="0" applyAlignment="0" applyProtection="0"/>
    <xf numFmtId="0" fontId="29" fillId="25" borderId="140" applyNumberFormat="0" applyAlignment="0" applyProtection="0"/>
    <xf numFmtId="0" fontId="31" fillId="0" borderId="141" applyNumberFormat="0" applyFill="0" applyAlignment="0" applyProtection="0"/>
    <xf numFmtId="0" fontId="31" fillId="0" borderId="155" applyNumberFormat="0" applyFill="0" applyAlignment="0" applyProtection="0"/>
    <xf numFmtId="0" fontId="14" fillId="28" borderId="139" applyNumberFormat="0" applyFont="0" applyAlignment="0" applyProtection="0"/>
    <xf numFmtId="0" fontId="29" fillId="25" borderId="144" applyNumberFormat="0" applyAlignment="0" applyProtection="0"/>
    <xf numFmtId="0" fontId="31" fillId="0" borderId="141" applyNumberFormat="0" applyFill="0" applyAlignment="0" applyProtection="0"/>
    <xf numFmtId="0" fontId="19" fillId="25" borderId="142" applyNumberFormat="0" applyAlignment="0" applyProtection="0"/>
    <xf numFmtId="0" fontId="19" fillId="25" borderId="142" applyNumberFormat="0" applyAlignment="0" applyProtection="0"/>
    <xf numFmtId="0" fontId="14" fillId="28" borderId="139" applyNumberFormat="0" applyFont="0" applyAlignment="0" applyProtection="0"/>
    <xf numFmtId="0" fontId="26" fillId="12" borderId="142" applyNumberFormat="0" applyAlignment="0" applyProtection="0"/>
    <xf numFmtId="0" fontId="29" fillId="25" borderId="140" applyNumberFormat="0" applyAlignment="0" applyProtection="0"/>
    <xf numFmtId="0" fontId="14" fillId="28" borderId="139" applyNumberFormat="0" applyFont="0" applyAlignment="0" applyProtection="0"/>
    <xf numFmtId="0" fontId="29" fillId="25" borderId="140" applyNumberFormat="0" applyAlignment="0" applyProtection="0"/>
    <xf numFmtId="0" fontId="31" fillId="0" borderId="141" applyNumberFormat="0" applyFill="0" applyAlignment="0" applyProtection="0"/>
    <xf numFmtId="0" fontId="26" fillId="12" borderId="142" applyNumberFormat="0" applyAlignment="0" applyProtection="0"/>
    <xf numFmtId="0" fontId="14" fillId="28" borderId="143" applyNumberFormat="0" applyFont="0" applyAlignment="0" applyProtection="0"/>
    <xf numFmtId="0" fontId="14" fillId="28" borderId="139" applyNumberFormat="0" applyFont="0" applyAlignment="0" applyProtection="0"/>
    <xf numFmtId="0" fontId="14" fillId="28" borderId="143" applyNumberFormat="0" applyFont="0" applyAlignment="0" applyProtection="0"/>
    <xf numFmtId="0" fontId="14" fillId="28" borderId="139" applyNumberFormat="0" applyFont="0" applyAlignment="0" applyProtection="0"/>
    <xf numFmtId="0" fontId="19" fillId="25" borderId="152" applyNumberFormat="0" applyAlignment="0" applyProtection="0"/>
    <xf numFmtId="0" fontId="29" fillId="25" borderId="149" applyNumberFormat="0" applyAlignment="0" applyProtection="0"/>
    <xf numFmtId="0" fontId="29" fillId="25" borderId="144" applyNumberFormat="0" applyAlignment="0" applyProtection="0"/>
    <xf numFmtId="0" fontId="31" fillId="0" borderId="150" applyNumberFormat="0" applyFill="0" applyAlignment="0" applyProtection="0"/>
    <xf numFmtId="0" fontId="14" fillId="28" borderId="143" applyNumberFormat="0" applyFont="0" applyAlignment="0" applyProtection="0"/>
    <xf numFmtId="0" fontId="14" fillId="28" borderId="143" applyNumberFormat="0" applyFont="0" applyAlignment="0" applyProtection="0"/>
    <xf numFmtId="0" fontId="26" fillId="12" borderId="146" applyNumberFormat="0" applyAlignment="0" applyProtection="0"/>
    <xf numFmtId="0" fontId="31" fillId="0" borderId="145" applyNumberFormat="0" applyFill="0" applyAlignment="0" applyProtection="0"/>
    <xf numFmtId="0" fontId="29" fillId="25" borderId="144" applyNumberFormat="0" applyAlignment="0" applyProtection="0"/>
    <xf numFmtId="0" fontId="26" fillId="12" borderId="146" applyNumberFormat="0" applyAlignment="0" applyProtection="0"/>
    <xf numFmtId="0" fontId="14" fillId="28" borderId="143" applyNumberFormat="0" applyFont="0" applyAlignment="0" applyProtection="0"/>
    <xf numFmtId="0" fontId="14" fillId="28" borderId="143" applyNumberFormat="0" applyFont="0" applyAlignment="0" applyProtection="0"/>
    <xf numFmtId="0" fontId="14" fillId="28" borderId="143" applyNumberFormat="0" applyFont="0" applyAlignment="0" applyProtection="0"/>
    <xf numFmtId="0" fontId="29" fillId="25" borderId="144" applyNumberFormat="0" applyAlignment="0" applyProtection="0"/>
    <xf numFmtId="0" fontId="26" fillId="12" borderId="147" applyNumberFormat="0" applyAlignment="0" applyProtection="0"/>
    <xf numFmtId="0" fontId="14" fillId="28" borderId="143" applyNumberFormat="0" applyFont="0" applyAlignment="0" applyProtection="0"/>
    <xf numFmtId="0" fontId="14" fillId="28" borderId="148" applyNumberFormat="0" applyFont="0" applyAlignment="0" applyProtection="0"/>
    <xf numFmtId="0" fontId="31" fillId="0" borderId="145" applyNumberFormat="0" applyFill="0" applyAlignment="0" applyProtection="0"/>
    <xf numFmtId="0" fontId="14" fillId="28" borderId="143" applyNumberFormat="0" applyFont="0" applyAlignment="0" applyProtection="0"/>
    <xf numFmtId="0" fontId="14" fillId="28" borderId="143" applyNumberFormat="0" applyFont="0" applyAlignment="0" applyProtection="0"/>
    <xf numFmtId="0" fontId="19" fillId="25" borderId="147" applyNumberFormat="0" applyAlignment="0" applyProtection="0"/>
    <xf numFmtId="0" fontId="19" fillId="25" borderId="146" applyNumberFormat="0" applyAlignment="0" applyProtection="0"/>
    <xf numFmtId="0" fontId="26" fillId="12" borderId="146" applyNumberFormat="0" applyAlignment="0" applyProtection="0"/>
    <xf numFmtId="0" fontId="31" fillId="0" borderId="145" applyNumberFormat="0" applyFill="0" applyAlignment="0" applyProtection="0"/>
    <xf numFmtId="0" fontId="31" fillId="0" borderId="145" applyNumberFormat="0" applyFill="0" applyAlignment="0" applyProtection="0"/>
    <xf numFmtId="0" fontId="29" fillId="25" borderId="144" applyNumberFormat="0" applyAlignment="0" applyProtection="0"/>
    <xf numFmtId="0" fontId="14" fillId="28" borderId="143" applyNumberFormat="0" applyFont="0" applyAlignment="0" applyProtection="0"/>
    <xf numFmtId="0" fontId="19" fillId="25" borderId="146" applyNumberFormat="0" applyAlignment="0" applyProtection="0"/>
    <xf numFmtId="0" fontId="29" fillId="25" borderId="149" applyNumberFormat="0" applyAlignment="0" applyProtection="0"/>
    <xf numFmtId="0" fontId="31" fillId="0" borderId="145" applyNumberFormat="0" applyFill="0" applyAlignment="0" applyProtection="0"/>
    <xf numFmtId="0" fontId="26" fillId="12" borderId="147" applyNumberFormat="0" applyAlignment="0" applyProtection="0"/>
    <xf numFmtId="0" fontId="19" fillId="25" borderId="147" applyNumberFormat="0" applyAlignment="0" applyProtection="0"/>
    <xf numFmtId="0" fontId="14" fillId="28" borderId="148" applyNumberFormat="0" applyFont="0" applyAlignment="0" applyProtection="0"/>
    <xf numFmtId="0" fontId="19" fillId="25" borderId="147" applyNumberFormat="0" applyAlignment="0" applyProtection="0"/>
    <xf numFmtId="0" fontId="19" fillId="25" borderId="146" applyNumberFormat="0" applyAlignment="0" applyProtection="0"/>
    <xf numFmtId="0" fontId="14" fillId="28" borderId="143" applyNumberFormat="0" applyFont="0" applyAlignment="0" applyProtection="0"/>
    <xf numFmtId="0" fontId="26" fillId="12" borderId="152" applyNumberFormat="0" applyAlignment="0" applyProtection="0"/>
    <xf numFmtId="0" fontId="14" fillId="28" borderId="143" applyNumberFormat="0" applyFont="0" applyAlignment="0" applyProtection="0"/>
    <xf numFmtId="0" fontId="29" fillId="25" borderId="144" applyNumberFormat="0" applyAlignment="0" applyProtection="0"/>
    <xf numFmtId="0" fontId="26" fillId="12" borderId="146" applyNumberFormat="0" applyAlignment="0" applyProtection="0"/>
    <xf numFmtId="0" fontId="14" fillId="28" borderId="143" applyNumberFormat="0" applyFont="0" applyAlignment="0" applyProtection="0"/>
    <xf numFmtId="0" fontId="14" fillId="28" borderId="148" applyNumberFormat="0" applyFont="0" applyAlignment="0" applyProtection="0"/>
    <xf numFmtId="0" fontId="29" fillId="25" borderId="154" applyNumberFormat="0" applyAlignment="0" applyProtection="0"/>
    <xf numFmtId="0" fontId="14" fillId="28" borderId="143" applyNumberFormat="0" applyFont="0" applyAlignment="0" applyProtection="0"/>
    <xf numFmtId="0" fontId="31" fillId="0" borderId="145" applyNumberFormat="0" applyFill="0" applyAlignment="0" applyProtection="0"/>
    <xf numFmtId="0" fontId="29" fillId="25" borderId="144" applyNumberFormat="0" applyAlignment="0" applyProtection="0"/>
    <xf numFmtId="0" fontId="14" fillId="28" borderId="143" applyNumberFormat="0" applyFont="0" applyAlignment="0" applyProtection="0"/>
    <xf numFmtId="0" fontId="31" fillId="0" borderId="145" applyNumberFormat="0" applyFill="0" applyAlignment="0" applyProtection="0"/>
    <xf numFmtId="0" fontId="19" fillId="25" borderId="146" applyNumberFormat="0" applyAlignment="0" applyProtection="0"/>
    <xf numFmtId="0" fontId="29" fillId="25" borderId="144" applyNumberFormat="0" applyAlignment="0" applyProtection="0"/>
    <xf numFmtId="0" fontId="14" fillId="28" borderId="148" applyNumberFormat="0" applyFont="0" applyAlignment="0" applyProtection="0"/>
    <xf numFmtId="0" fontId="29" fillId="25" borderId="149" applyNumberFormat="0" applyAlignment="0" applyProtection="0"/>
    <xf numFmtId="0" fontId="31" fillId="0" borderId="150" applyNumberFormat="0" applyFill="0" applyAlignment="0" applyProtection="0"/>
    <xf numFmtId="0" fontId="14" fillId="28" borderId="148" applyNumberFormat="0" applyFont="0" applyAlignment="0" applyProtection="0"/>
    <xf numFmtId="0" fontId="14" fillId="28" borderId="148" applyNumberFormat="0" applyFont="0" applyAlignment="0" applyProtection="0"/>
    <xf numFmtId="0" fontId="31" fillId="0" borderId="150" applyNumberFormat="0" applyFill="0" applyAlignment="0" applyProtection="0"/>
    <xf numFmtId="0" fontId="14" fillId="28" borderId="148" applyNumberFormat="0" applyFont="0" applyAlignment="0" applyProtection="0"/>
    <xf numFmtId="0" fontId="19" fillId="25" borderId="147" applyNumberFormat="0" applyAlignment="0" applyProtection="0"/>
    <xf numFmtId="0" fontId="14" fillId="28" borderId="148" applyNumberFormat="0" applyFont="0" applyAlignment="0" applyProtection="0"/>
    <xf numFmtId="0" fontId="26" fillId="12" borderId="147" applyNumberFormat="0" applyAlignment="0" applyProtection="0"/>
    <xf numFmtId="0" fontId="29" fillId="25" borderId="149" applyNumberFormat="0" applyAlignment="0" applyProtection="0"/>
    <xf numFmtId="0" fontId="26" fillId="12" borderId="147" applyNumberFormat="0" applyAlignment="0" applyProtection="0"/>
    <xf numFmtId="0" fontId="19" fillId="25" borderId="147" applyNumberFormat="0" applyAlignment="0" applyProtection="0"/>
    <xf numFmtId="0" fontId="19" fillId="25" borderId="147" applyNumberFormat="0" applyAlignment="0" applyProtection="0"/>
    <xf numFmtId="0" fontId="26" fillId="12" borderId="147" applyNumberFormat="0" applyAlignment="0" applyProtection="0"/>
    <xf numFmtId="0" fontId="19" fillId="25" borderId="147" applyNumberFormat="0" applyAlignment="0" applyProtection="0"/>
    <xf numFmtId="0" fontId="14" fillId="28" borderId="148" applyNumberFormat="0" applyFont="0" applyAlignment="0" applyProtection="0"/>
    <xf numFmtId="0" fontId="29" fillId="25" borderId="149" applyNumberFormat="0" applyAlignment="0" applyProtection="0"/>
    <xf numFmtId="0" fontId="31" fillId="0" borderId="150" applyNumberFormat="0" applyFill="0" applyAlignment="0" applyProtection="0"/>
    <xf numFmtId="0" fontId="26" fillId="12" borderId="147" applyNumberFormat="0" applyAlignment="0" applyProtection="0"/>
    <xf numFmtId="0" fontId="14" fillId="28" borderId="148" applyNumberFormat="0" applyFont="0" applyAlignment="0" applyProtection="0"/>
    <xf numFmtId="0" fontId="14" fillId="28" borderId="148" applyNumberFormat="0" applyFont="0" applyAlignment="0" applyProtection="0"/>
    <xf numFmtId="0" fontId="29" fillId="25" borderId="149" applyNumberFormat="0" applyAlignment="0" applyProtection="0"/>
    <xf numFmtId="0" fontId="31" fillId="0" borderId="150" applyNumberFormat="0" applyFill="0" applyAlignment="0" applyProtection="0"/>
    <xf numFmtId="0" fontId="14" fillId="28" borderId="148" applyNumberFormat="0" applyFont="0" applyAlignment="0" applyProtection="0"/>
    <xf numFmtId="0" fontId="29" fillId="25" borderId="149" applyNumberFormat="0" applyAlignment="0" applyProtection="0"/>
    <xf numFmtId="0" fontId="31" fillId="0" borderId="150" applyNumberFormat="0" applyFill="0" applyAlignment="0" applyProtection="0"/>
    <xf numFmtId="0" fontId="14" fillId="28" borderId="148" applyNumberFormat="0" applyFont="0" applyAlignment="0" applyProtection="0"/>
    <xf numFmtId="0" fontId="14" fillId="28" borderId="148" applyNumberFormat="0" applyFont="0" applyAlignment="0" applyProtection="0"/>
    <xf numFmtId="0" fontId="19" fillId="25" borderId="147" applyNumberFormat="0" applyAlignment="0" applyProtection="0"/>
    <xf numFmtId="0" fontId="19" fillId="25" borderId="147" applyNumberFormat="0" applyAlignment="0" applyProtection="0"/>
    <xf numFmtId="0" fontId="26" fillId="12" borderId="147" applyNumberFormat="0" applyAlignment="0" applyProtection="0"/>
    <xf numFmtId="0" fontId="19" fillId="25" borderId="147" applyNumberFormat="0" applyAlignment="0" applyProtection="0"/>
    <xf numFmtId="0" fontId="26" fillId="12" borderId="147" applyNumberFormat="0" applyAlignment="0" applyProtection="0"/>
    <xf numFmtId="0" fontId="31" fillId="0" borderId="150" applyNumberFormat="0" applyFill="0" applyAlignment="0" applyProtection="0"/>
    <xf numFmtId="0" fontId="14" fillId="28" borderId="148" applyNumberFormat="0" applyFont="0" applyAlignment="0" applyProtection="0"/>
    <xf numFmtId="0" fontId="14" fillId="28" borderId="148" applyNumberFormat="0" applyFont="0" applyAlignment="0" applyProtection="0"/>
    <xf numFmtId="0" fontId="29" fillId="25" borderId="149" applyNumberFormat="0" applyAlignment="0" applyProtection="0"/>
    <xf numFmtId="0" fontId="26" fillId="12" borderId="147" applyNumberFormat="0" applyAlignment="0" applyProtection="0"/>
    <xf numFmtId="0" fontId="31" fillId="0" borderId="150" applyNumberFormat="0" applyFill="0" applyAlignment="0" applyProtection="0"/>
    <xf numFmtId="0" fontId="14" fillId="28" borderId="148" applyNumberFormat="0" applyFont="0" applyAlignment="0" applyProtection="0"/>
    <xf numFmtId="0" fontId="14" fillId="28" borderId="148" applyNumberFormat="0" applyFont="0" applyAlignment="0" applyProtection="0"/>
    <xf numFmtId="0" fontId="29" fillId="25" borderId="149" applyNumberFormat="0" applyAlignment="0" applyProtection="0"/>
    <xf numFmtId="0" fontId="31" fillId="0" borderId="150" applyNumberFormat="0" applyFill="0" applyAlignment="0" applyProtection="0"/>
    <xf numFmtId="0" fontId="14" fillId="28" borderId="148" applyNumberFormat="0" applyFont="0" applyAlignment="0" applyProtection="0"/>
    <xf numFmtId="0" fontId="29" fillId="25" borderId="149" applyNumberFormat="0" applyAlignment="0" applyProtection="0"/>
    <xf numFmtId="0" fontId="14" fillId="28" borderId="148" applyNumberFormat="0" applyFont="0" applyAlignment="0" applyProtection="0"/>
    <xf numFmtId="0" fontId="19" fillId="25" borderId="147" applyNumberFormat="0" applyAlignment="0" applyProtection="0"/>
    <xf numFmtId="0" fontId="14" fillId="28" borderId="148" applyNumberFormat="0" applyFont="0" applyAlignment="0" applyProtection="0"/>
    <xf numFmtId="0" fontId="29" fillId="25" borderId="149" applyNumberFormat="0" applyAlignment="0" applyProtection="0"/>
    <xf numFmtId="0" fontId="31" fillId="0" borderId="150" applyNumberFormat="0" applyFill="0" applyAlignment="0" applyProtection="0"/>
    <xf numFmtId="0" fontId="26" fillId="12" borderId="147" applyNumberFormat="0" applyAlignment="0" applyProtection="0"/>
    <xf numFmtId="0" fontId="14" fillId="28" borderId="148" applyNumberFormat="0" applyFont="0" applyAlignment="0" applyProtection="0"/>
    <xf numFmtId="0" fontId="14" fillId="28" borderId="148" applyNumberFormat="0" applyFont="0" applyAlignment="0" applyProtection="0"/>
    <xf numFmtId="0" fontId="29" fillId="25" borderId="149" applyNumberFormat="0" applyAlignment="0" applyProtection="0"/>
    <xf numFmtId="0" fontId="31" fillId="0" borderId="150" applyNumberFormat="0" applyFill="0" applyAlignment="0" applyProtection="0"/>
    <xf numFmtId="0" fontId="14" fillId="28" borderId="148" applyNumberFormat="0" applyFont="0" applyAlignment="0" applyProtection="0"/>
    <xf numFmtId="0" fontId="31" fillId="0" borderId="150" applyNumberFormat="0" applyFill="0" applyAlignment="0" applyProtection="0"/>
    <xf numFmtId="0" fontId="19" fillId="25" borderId="147" applyNumberFormat="0" applyAlignment="0" applyProtection="0"/>
    <xf numFmtId="0" fontId="19" fillId="25" borderId="147" applyNumberFormat="0" applyAlignment="0" applyProtection="0"/>
    <xf numFmtId="0" fontId="14" fillId="28" borderId="148" applyNumberFormat="0" applyFont="0" applyAlignment="0" applyProtection="0"/>
    <xf numFmtId="0" fontId="26" fillId="12" borderId="147" applyNumberFormat="0" applyAlignment="0" applyProtection="0"/>
    <xf numFmtId="0" fontId="29" fillId="25" borderId="149" applyNumberFormat="0" applyAlignment="0" applyProtection="0"/>
    <xf numFmtId="0" fontId="14" fillId="28" borderId="148" applyNumberFormat="0" applyFont="0" applyAlignment="0" applyProtection="0"/>
    <xf numFmtId="0" fontId="29" fillId="25" borderId="149" applyNumberFormat="0" applyAlignment="0" applyProtection="0"/>
    <xf numFmtId="0" fontId="31" fillId="0" borderId="150" applyNumberFormat="0" applyFill="0" applyAlignment="0" applyProtection="0"/>
    <xf numFmtId="0" fontId="26" fillId="12" borderId="147" applyNumberFormat="0" applyAlignment="0" applyProtection="0"/>
    <xf numFmtId="0" fontId="14" fillId="28" borderId="148" applyNumberFormat="0" applyFont="0" applyAlignment="0" applyProtection="0"/>
    <xf numFmtId="0" fontId="14" fillId="28" borderId="148" applyNumberFormat="0" applyFont="0" applyAlignment="0" applyProtection="0"/>
    <xf numFmtId="0" fontId="14" fillId="28" borderId="153" applyNumberFormat="0" applyFont="0" applyAlignment="0" applyProtection="0"/>
  </cellStyleXfs>
  <cellXfs count="172">
    <xf numFmtId="0" fontId="0" fillId="0" borderId="0" xfId="0"/>
    <xf numFmtId="0" fontId="12" fillId="0" borderId="151" xfId="0" applyFont="1" applyBorder="1" applyAlignment="1" applyProtection="1">
      <alignment horizontal="center" vertical="center" wrapText="1"/>
      <protection locked="0"/>
    </xf>
    <xf numFmtId="0" fontId="43" fillId="32" borderId="164" xfId="0" applyFont="1" applyFill="1" applyBorder="1"/>
    <xf numFmtId="0" fontId="41" fillId="32" borderId="30" xfId="0" applyFont="1" applyFill="1" applyBorder="1"/>
    <xf numFmtId="0" fontId="39" fillId="32" borderId="30" xfId="0" applyFont="1" applyFill="1" applyBorder="1"/>
    <xf numFmtId="0" fontId="40" fillId="0" borderId="166" xfId="0" applyFont="1" applyBorder="1"/>
    <xf numFmtId="0" fontId="0" fillId="4" borderId="0" xfId="0" applyFill="1"/>
    <xf numFmtId="0" fontId="40" fillId="4" borderId="0" xfId="0" applyFont="1" applyFill="1"/>
    <xf numFmtId="0" fontId="0" fillId="4" borderId="167" xfId="0" applyFill="1" applyBorder="1"/>
    <xf numFmtId="0" fontId="44" fillId="3" borderId="166" xfId="0" applyFont="1" applyFill="1" applyBorder="1"/>
    <xf numFmtId="0" fontId="45" fillId="6" borderId="169" xfId="0" applyFont="1" applyFill="1" applyBorder="1"/>
    <xf numFmtId="0" fontId="45" fillId="6" borderId="173" xfId="0" applyFont="1" applyFill="1" applyBorder="1" applyAlignment="1">
      <alignment horizontal="center"/>
    </xf>
    <xf numFmtId="0" fontId="45" fillId="6" borderId="174" xfId="0" applyFont="1" applyFill="1" applyBorder="1" applyAlignment="1">
      <alignment horizontal="center"/>
    </xf>
    <xf numFmtId="0" fontId="45" fillId="6" borderId="175" xfId="0" applyFont="1" applyFill="1" applyBorder="1" applyAlignment="1">
      <alignment horizontal="center"/>
    </xf>
    <xf numFmtId="0" fontId="0" fillId="0" borderId="176" xfId="0" applyBorder="1" applyAlignment="1">
      <alignment horizontal="center"/>
    </xf>
    <xf numFmtId="0" fontId="0" fillId="0" borderId="177" xfId="0" applyBorder="1" applyAlignment="1">
      <alignment horizontal="center"/>
    </xf>
    <xf numFmtId="0" fontId="0" fillId="0" borderId="178" xfId="0" applyBorder="1" applyAlignment="1">
      <alignment horizontal="center"/>
    </xf>
    <xf numFmtId="0" fontId="45" fillId="6" borderId="182" xfId="0" applyFont="1" applyFill="1" applyBorder="1" applyAlignment="1">
      <alignment horizontal="center"/>
    </xf>
    <xf numFmtId="0" fontId="45" fillId="3" borderId="168" xfId="0" applyFont="1" applyFill="1" applyBorder="1" applyAlignment="1">
      <alignment horizontal="center"/>
    </xf>
    <xf numFmtId="0" fontId="45" fillId="3" borderId="179" xfId="0" applyFont="1" applyFill="1" applyBorder="1" applyAlignment="1">
      <alignment horizontal="center"/>
    </xf>
    <xf numFmtId="0" fontId="45" fillId="3" borderId="180" xfId="0" applyFont="1" applyFill="1" applyBorder="1" applyAlignment="1">
      <alignment horizontal="center"/>
    </xf>
    <xf numFmtId="0" fontId="45" fillId="3" borderId="181" xfId="0" applyFont="1" applyFill="1" applyBorder="1" applyAlignment="1">
      <alignment horizontal="center"/>
    </xf>
    <xf numFmtId="0" fontId="45" fillId="3" borderId="184" xfId="0" applyFont="1" applyFill="1" applyBorder="1" applyAlignment="1">
      <alignment horizontal="center"/>
    </xf>
    <xf numFmtId="0" fontId="0" fillId="0" borderId="183" xfId="0" applyBorder="1" applyAlignment="1">
      <alignment horizontal="center"/>
    </xf>
    <xf numFmtId="0" fontId="46" fillId="6" borderId="174" xfId="0" applyFont="1" applyFill="1" applyBorder="1" applyAlignment="1">
      <alignment horizontal="center"/>
    </xf>
    <xf numFmtId="0" fontId="46" fillId="6" borderId="175" xfId="0" applyFont="1" applyFill="1" applyBorder="1" applyAlignment="1">
      <alignment horizontal="center"/>
    </xf>
    <xf numFmtId="49" fontId="49" fillId="32" borderId="1" xfId="0" applyNumberFormat="1" applyFont="1" applyFill="1" applyBorder="1" applyAlignment="1">
      <alignment horizontal="right" vertical="center"/>
    </xf>
    <xf numFmtId="1" fontId="52" fillId="31" borderId="1" xfId="0" applyNumberFormat="1" applyFont="1" applyFill="1" applyBorder="1"/>
    <xf numFmtId="0" fontId="53" fillId="31" borderId="1" xfId="0" applyFont="1" applyFill="1" applyBorder="1" applyAlignment="1">
      <alignment horizontal="center"/>
    </xf>
    <xf numFmtId="0" fontId="51" fillId="31" borderId="1" xfId="0" applyFont="1" applyFill="1" applyBorder="1" applyAlignment="1">
      <alignment horizontal="center"/>
    </xf>
    <xf numFmtId="0" fontId="0" fillId="0" borderId="166" xfId="0" applyBorder="1"/>
    <xf numFmtId="0" fontId="12" fillId="31" borderId="151" xfId="0" applyFont="1" applyFill="1" applyBorder="1" applyAlignment="1" applyProtection="1">
      <alignment horizontal="left" vertical="center" wrapText="1"/>
      <protection locked="0"/>
    </xf>
    <xf numFmtId="0" fontId="12" fillId="31" borderId="151" xfId="0" applyFont="1" applyFill="1" applyBorder="1" applyAlignment="1" applyProtection="1">
      <alignment horizontal="center" vertical="center" wrapText="1"/>
      <protection locked="0"/>
    </xf>
    <xf numFmtId="0" fontId="12" fillId="31" borderId="0" xfId="0" applyFont="1" applyFill="1" applyAlignment="1" applyProtection="1">
      <alignment horizontal="left" vertical="center" wrapText="1"/>
      <protection locked="0"/>
    </xf>
    <xf numFmtId="0" fontId="12" fillId="31" borderId="0" xfId="0" applyFont="1" applyFill="1" applyAlignment="1" applyProtection="1">
      <alignment horizontal="center" vertical="center" wrapText="1"/>
      <protection locked="0"/>
    </xf>
    <xf numFmtId="0" fontId="0" fillId="33" borderId="0" xfId="0" applyFill="1"/>
    <xf numFmtId="0" fontId="54" fillId="33" borderId="0" xfId="0" applyFont="1" applyFill="1"/>
    <xf numFmtId="0" fontId="0" fillId="33" borderId="0" xfId="0" applyFill="1" applyAlignment="1">
      <alignment horizontal="right"/>
    </xf>
    <xf numFmtId="0" fontId="45" fillId="6" borderId="194" xfId="0" applyFont="1" applyFill="1" applyBorder="1" applyAlignment="1">
      <alignment horizontal="center"/>
    </xf>
    <xf numFmtId="0" fontId="45" fillId="6" borderId="195" xfId="0" applyFont="1" applyFill="1" applyBorder="1" applyAlignment="1">
      <alignment horizontal="center"/>
    </xf>
    <xf numFmtId="0" fontId="45" fillId="6" borderId="196" xfId="0" applyFont="1" applyFill="1" applyBorder="1" applyAlignment="1">
      <alignment horizontal="center"/>
    </xf>
    <xf numFmtId="0" fontId="47" fillId="6" borderId="197" xfId="0" applyFont="1" applyFill="1" applyBorder="1" applyAlignment="1">
      <alignment horizontal="center"/>
    </xf>
    <xf numFmtId="0" fontId="56" fillId="4" borderId="156" xfId="0" applyFont="1" applyFill="1" applyBorder="1" applyAlignment="1">
      <alignment horizontal="left" vertical="top"/>
    </xf>
    <xf numFmtId="0" fontId="12" fillId="4" borderId="157" xfId="0" applyFont="1" applyFill="1" applyBorder="1" applyAlignment="1">
      <alignment horizontal="center" vertical="center"/>
    </xf>
    <xf numFmtId="0" fontId="12" fillId="4" borderId="158" xfId="0" applyFont="1" applyFill="1" applyBorder="1" applyAlignment="1">
      <alignment horizontal="center" vertical="center"/>
    </xf>
    <xf numFmtId="0" fontId="13" fillId="0" borderId="0" xfId="0" applyFont="1"/>
    <xf numFmtId="0" fontId="55" fillId="6" borderId="185" xfId="0" applyFont="1" applyFill="1" applyBorder="1"/>
    <xf numFmtId="0" fontId="55" fillId="0" borderId="164" xfId="0" applyFont="1" applyBorder="1"/>
    <xf numFmtId="0" fontId="55" fillId="0" borderId="166" xfId="0" applyFont="1" applyBorder="1"/>
    <xf numFmtId="0" fontId="55" fillId="4" borderId="187" xfId="0" applyFont="1" applyFill="1" applyBorder="1"/>
    <xf numFmtId="0" fontId="13" fillId="4" borderId="189" xfId="0" applyFont="1" applyFill="1" applyBorder="1" applyAlignment="1">
      <alignment wrapText="1"/>
    </xf>
    <xf numFmtId="0" fontId="13" fillId="4" borderId="189" xfId="0" applyFont="1" applyFill="1" applyBorder="1"/>
    <xf numFmtId="0" fontId="13" fillId="4" borderId="188" xfId="0" applyFont="1" applyFill="1" applyBorder="1"/>
    <xf numFmtId="49" fontId="0" fillId="33" borderId="0" xfId="0" quotePrefix="1" applyNumberFormat="1" applyFill="1" applyAlignment="1">
      <alignment horizontal="right"/>
    </xf>
    <xf numFmtId="0" fontId="8" fillId="5" borderId="1" xfId="0"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0" fontId="2" fillId="2" borderId="2" xfId="0" applyFont="1" applyFill="1" applyBorder="1" applyAlignment="1">
      <alignment horizontal="center" vertical="center" textRotation="90" wrapText="1"/>
    </xf>
    <xf numFmtId="0" fontId="2" fillId="29" borderId="2" xfId="0" applyFont="1" applyFill="1" applyBorder="1" applyAlignment="1">
      <alignment horizontal="center" vertical="center" textRotation="90" wrapText="1"/>
    </xf>
    <xf numFmtId="0" fontId="2" fillId="2"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0" borderId="0" xfId="0" applyFont="1" applyAlignment="1">
      <alignment horizontal="center" vertical="center"/>
    </xf>
    <xf numFmtId="0" fontId="51" fillId="2" borderId="0" xfId="0" applyFont="1" applyFill="1" applyAlignment="1">
      <alignment horizontal="center" vertical="center"/>
    </xf>
    <xf numFmtId="0" fontId="51" fillId="2" borderId="0" xfId="0" applyFont="1" applyFill="1" applyAlignment="1">
      <alignment horizontal="center" vertical="center" wrapText="1"/>
    </xf>
    <xf numFmtId="0" fontId="51" fillId="2" borderId="0" xfId="0" applyFont="1" applyFill="1" applyAlignment="1">
      <alignment horizontal="center" vertical="center" textRotation="90"/>
    </xf>
    <xf numFmtId="0" fontId="35" fillId="2" borderId="0" xfId="0" applyFont="1" applyFill="1" applyAlignment="1">
      <alignment horizontal="center" vertical="center" textRotation="90"/>
    </xf>
    <xf numFmtId="0" fontId="35" fillId="29" borderId="0" xfId="0" applyFont="1" applyFill="1" applyAlignment="1">
      <alignment horizontal="center" vertical="center" textRotation="90"/>
    </xf>
    <xf numFmtId="0" fontId="2" fillId="2" borderId="0" xfId="0" applyFont="1" applyFill="1" applyAlignment="1">
      <alignment horizontal="center" vertical="center"/>
    </xf>
    <xf numFmtId="0" fontId="3" fillId="31" borderId="1" xfId="0" applyFont="1" applyFill="1" applyBorder="1" applyAlignment="1">
      <alignment horizontal="center" vertical="center"/>
    </xf>
    <xf numFmtId="0" fontId="10" fillId="3" borderId="3" xfId="0" applyFont="1" applyFill="1" applyBorder="1" applyAlignment="1">
      <alignment vertical="center"/>
    </xf>
    <xf numFmtId="0" fontId="11" fillId="3" borderId="4" xfId="0" applyFont="1" applyFill="1" applyBorder="1" applyAlignment="1">
      <alignment horizontal="center" wrapText="1"/>
    </xf>
    <xf numFmtId="0" fontId="4" fillId="0" borderId="0" xfId="0" applyFont="1"/>
    <xf numFmtId="0" fontId="12" fillId="0" borderId="151" xfId="0" applyFont="1" applyBorder="1" applyAlignment="1">
      <alignment horizontal="center" vertical="center"/>
    </xf>
    <xf numFmtId="0" fontId="12" fillId="0" borderId="151" xfId="0" applyFont="1" applyBorder="1" applyAlignment="1">
      <alignment horizontal="center" vertical="center" wrapText="1"/>
    </xf>
    <xf numFmtId="49" fontId="12" fillId="0" borderId="151" xfId="0" applyNumberFormat="1" applyFont="1" applyBorder="1" applyAlignment="1">
      <alignment horizontal="center" vertical="center" wrapText="1"/>
    </xf>
    <xf numFmtId="0" fontId="12" fillId="0" borderId="151" xfId="0" applyFont="1" applyBorder="1" applyAlignment="1">
      <alignment vertical="center" wrapText="1"/>
    </xf>
    <xf numFmtId="0" fontId="5" fillId="6" borderId="151" xfId="0" applyFont="1" applyFill="1" applyBorder="1" applyAlignment="1">
      <alignment horizontal="center"/>
    </xf>
    <xf numFmtId="0" fontId="7" fillId="0" borderId="151" xfId="0" applyFont="1" applyBorder="1"/>
    <xf numFmtId="0" fontId="4" fillId="0" borderId="190" xfId="0" applyFont="1" applyBorder="1"/>
    <xf numFmtId="0" fontId="12" fillId="30" borderId="151" xfId="0" applyFont="1" applyFill="1" applyBorder="1" applyAlignment="1">
      <alignment horizontal="center" vertical="center" wrapText="1"/>
    </xf>
    <xf numFmtId="0" fontId="4" fillId="4" borderId="151" xfId="0" applyFont="1" applyFill="1" applyBorder="1"/>
    <xf numFmtId="0" fontId="12" fillId="0" borderId="151" xfId="1" applyFont="1" applyBorder="1" applyAlignment="1">
      <alignment vertical="center" wrapText="1"/>
    </xf>
    <xf numFmtId="0" fontId="13" fillId="0" borderId="151" xfId="1" applyFont="1" applyBorder="1" applyAlignment="1">
      <alignment vertical="center" wrapText="1"/>
    </xf>
    <xf numFmtId="0" fontId="7" fillId="0" borderId="190" xfId="0" applyFont="1" applyBorder="1"/>
    <xf numFmtId="0" fontId="4" fillId="4" borderId="0" xfId="0" applyFont="1" applyFill="1"/>
    <xf numFmtId="0" fontId="7" fillId="0" borderId="0" xfId="0" applyFont="1"/>
    <xf numFmtId="0" fontId="13" fillId="0" borderId="151" xfId="0" applyFont="1" applyBorder="1" applyAlignment="1">
      <alignment vertical="center" wrapText="1"/>
    </xf>
    <xf numFmtId="0" fontId="4" fillId="0" borderId="151" xfId="0" applyFont="1" applyBorder="1"/>
    <xf numFmtId="0" fontId="48" fillId="3" borderId="151" xfId="0" applyFont="1" applyFill="1" applyBorder="1" applyAlignment="1">
      <alignment horizontal="center" vertical="center"/>
    </xf>
    <xf numFmtId="0" fontId="48" fillId="3" borderId="151" xfId="0" applyFont="1" applyFill="1" applyBorder="1" applyAlignment="1">
      <alignment horizontal="center" vertical="center" wrapText="1"/>
    </xf>
    <xf numFmtId="49" fontId="48" fillId="3" borderId="151" xfId="0" applyNumberFormat="1" applyFont="1" applyFill="1" applyBorder="1" applyAlignment="1">
      <alignment horizontal="center" vertical="center" wrapText="1"/>
    </xf>
    <xf numFmtId="0" fontId="48" fillId="3" borderId="151" xfId="0" applyFont="1" applyFill="1" applyBorder="1" applyAlignment="1">
      <alignment vertical="center" wrapText="1"/>
    </xf>
    <xf numFmtId="0" fontId="48" fillId="3" borderId="151" xfId="0" applyFont="1" applyFill="1" applyBorder="1" applyAlignment="1">
      <alignment horizontal="left" vertical="center" wrapText="1"/>
    </xf>
    <xf numFmtId="0" fontId="48" fillId="3" borderId="151" xfId="0" applyFont="1" applyFill="1" applyBorder="1" applyAlignment="1">
      <alignment vertical="center"/>
    </xf>
    <xf numFmtId="0" fontId="42" fillId="3" borderId="151" xfId="0" applyFont="1" applyFill="1" applyBorder="1" applyAlignment="1">
      <alignment horizontal="center"/>
    </xf>
    <xf numFmtId="0" fontId="48" fillId="3" borderId="151" xfId="0" applyFont="1" applyFill="1" applyBorder="1"/>
    <xf numFmtId="0" fontId="7" fillId="0" borderId="0" xfId="0" applyFont="1" applyAlignment="1">
      <alignment horizontal="center" vertical="center"/>
    </xf>
    <xf numFmtId="0" fontId="7" fillId="0" borderId="0" xfId="0" applyFont="1" applyAlignment="1">
      <alignment horizontal="center" vertical="center" wrapText="1"/>
    </xf>
    <xf numFmtId="49" fontId="7" fillId="0" borderId="0" xfId="0" applyNumberFormat="1" applyFont="1" applyAlignment="1">
      <alignment horizontal="center" vertical="center" wrapText="1"/>
    </xf>
    <xf numFmtId="0" fontId="5"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vertical="center"/>
    </xf>
    <xf numFmtId="0" fontId="3" fillId="6" borderId="1" xfId="0" applyFont="1" applyFill="1" applyBorder="1" applyAlignment="1">
      <alignment horizontal="center" vertical="top"/>
    </xf>
    <xf numFmtId="0" fontId="33" fillId="6" borderId="0" xfId="0" applyFont="1" applyFill="1" applyAlignment="1">
      <alignment horizontal="left" vertical="top"/>
    </xf>
    <xf numFmtId="0" fontId="37" fillId="6" borderId="30" xfId="0" applyFont="1" applyFill="1" applyBorder="1" applyAlignment="1">
      <alignment horizontal="left" vertical="center"/>
    </xf>
    <xf numFmtId="0" fontId="3" fillId="31" borderId="1" xfId="0" applyFont="1" applyFill="1" applyBorder="1" applyAlignment="1">
      <alignment horizontal="center" vertical="top"/>
    </xf>
    <xf numFmtId="0" fontId="11" fillId="3" borderId="4" xfId="0" applyFont="1" applyFill="1" applyBorder="1" applyAlignment="1">
      <alignment horizontal="center" vertical="top" wrapText="1"/>
    </xf>
    <xf numFmtId="0" fontId="13" fillId="0" borderId="151" xfId="0" applyFont="1" applyBorder="1" applyAlignment="1">
      <alignment horizontal="center" vertical="center"/>
    </xf>
    <xf numFmtId="0" fontId="13" fillId="0" borderId="151" xfId="0" applyFont="1" applyBorder="1" applyAlignment="1">
      <alignment horizontal="center" vertical="center" wrapText="1"/>
    </xf>
    <xf numFmtId="0" fontId="14" fillId="0" borderId="190" xfId="0" applyFont="1" applyBorder="1" applyAlignment="1">
      <alignment wrapText="1"/>
    </xf>
    <xf numFmtId="0" fontId="14" fillId="0" borderId="190" xfId="0" applyFont="1" applyBorder="1" applyAlignment="1">
      <alignment vertical="top" wrapText="1"/>
    </xf>
    <xf numFmtId="0" fontId="7" fillId="0" borderId="0" xfId="0" applyFont="1" applyAlignment="1">
      <alignment vertical="top"/>
    </xf>
    <xf numFmtId="0" fontId="14" fillId="0" borderId="198" xfId="0" applyFont="1" applyBorder="1" applyAlignment="1">
      <alignment wrapText="1"/>
    </xf>
    <xf numFmtId="0" fontId="4" fillId="0" borderId="198" xfId="0" applyFont="1" applyBorder="1"/>
    <xf numFmtId="0" fontId="14" fillId="0" borderId="199" xfId="0" applyFont="1" applyBorder="1" applyAlignment="1">
      <alignment wrapText="1"/>
    </xf>
    <xf numFmtId="0" fontId="12" fillId="4" borderId="151" xfId="1" applyFont="1" applyFill="1" applyBorder="1" applyAlignment="1">
      <alignment vertical="center" wrapText="1"/>
    </xf>
    <xf numFmtId="0" fontId="13" fillId="4" borderId="151" xfId="0" applyFont="1" applyFill="1" applyBorder="1" applyAlignment="1">
      <alignment horizontal="center" vertical="center" wrapText="1"/>
    </xf>
    <xf numFmtId="0" fontId="12" fillId="4" borderId="151" xfId="0" applyFont="1" applyFill="1" applyBorder="1" applyAlignment="1">
      <alignment horizontal="center" vertical="center" wrapText="1"/>
    </xf>
    <xf numFmtId="49" fontId="12" fillId="4" borderId="151" xfId="0" applyNumberFormat="1" applyFont="1" applyFill="1" applyBorder="1" applyAlignment="1">
      <alignment horizontal="center" vertical="center" wrapText="1"/>
    </xf>
    <xf numFmtId="0" fontId="13" fillId="4" borderId="151" xfId="1" applyFont="1" applyFill="1" applyBorder="1" applyAlignment="1">
      <alignment vertical="center" wrapText="1"/>
    </xf>
    <xf numFmtId="0" fontId="57" fillId="6" borderId="0" xfId="0" applyFont="1" applyFill="1" applyAlignment="1">
      <alignment horizontal="left" vertical="top"/>
    </xf>
    <xf numFmtId="0" fontId="58" fillId="6" borderId="0" xfId="0" applyFont="1" applyFill="1" applyAlignment="1">
      <alignment horizontal="left" vertical="center"/>
    </xf>
    <xf numFmtId="0" fontId="56" fillId="31" borderId="1" xfId="0" applyFont="1" applyFill="1" applyBorder="1" applyAlignment="1" applyProtection="1">
      <alignment horizontal="left" vertical="center"/>
      <protection locked="0"/>
    </xf>
    <xf numFmtId="0" fontId="58" fillId="6" borderId="30" xfId="0" applyFont="1" applyFill="1" applyBorder="1" applyAlignment="1">
      <alignment horizontal="left" vertical="center"/>
    </xf>
    <xf numFmtId="0" fontId="55" fillId="6" borderId="30" xfId="0" applyFont="1" applyFill="1" applyBorder="1" applyAlignment="1">
      <alignment horizontal="left" vertical="center"/>
    </xf>
    <xf numFmtId="0" fontId="56" fillId="3" borderId="3" xfId="0" applyFont="1" applyFill="1" applyBorder="1" applyAlignment="1">
      <alignment vertical="center"/>
    </xf>
    <xf numFmtId="0" fontId="56" fillId="3" borderId="4" xfId="0" applyFont="1" applyFill="1" applyBorder="1" applyAlignment="1">
      <alignment vertical="center"/>
    </xf>
    <xf numFmtId="0" fontId="12" fillId="3" borderId="4" xfId="0" applyFont="1" applyFill="1" applyBorder="1" applyAlignment="1">
      <alignment horizontal="center" wrapText="1"/>
    </xf>
    <xf numFmtId="49" fontId="12" fillId="3" borderId="4" xfId="0" applyNumberFormat="1" applyFont="1" applyFill="1" applyBorder="1" applyAlignment="1">
      <alignment horizontal="center" wrapText="1"/>
    </xf>
    <xf numFmtId="0" fontId="56" fillId="3" borderId="4"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60" fillId="31" borderId="0" xfId="0" applyFont="1" applyFill="1" applyProtection="1">
      <protection locked="0"/>
    </xf>
    <xf numFmtId="0" fontId="0" fillId="31" borderId="151" xfId="0" applyFill="1" applyBorder="1" applyProtection="1">
      <protection locked="0"/>
    </xf>
    <xf numFmtId="0" fontId="5" fillId="31" borderId="151" xfId="0" applyFont="1" applyFill="1" applyBorder="1" applyProtection="1">
      <protection locked="0"/>
    </xf>
    <xf numFmtId="0" fontId="57" fillId="6" borderId="0" xfId="0" applyFont="1" applyFill="1" applyAlignment="1">
      <alignment horizontal="center" vertical="center"/>
    </xf>
    <xf numFmtId="0" fontId="57" fillId="6" borderId="30" xfId="0" applyFont="1" applyFill="1" applyBorder="1" applyAlignment="1">
      <alignment horizontal="left" vertical="center"/>
    </xf>
    <xf numFmtId="49" fontId="57" fillId="6" borderId="30" xfId="0" applyNumberFormat="1" applyFont="1" applyFill="1" applyBorder="1" applyAlignment="1">
      <alignment horizontal="left" vertical="center"/>
    </xf>
    <xf numFmtId="0" fontId="62" fillId="3" borderId="151" xfId="0" applyFont="1" applyFill="1" applyBorder="1" applyAlignment="1">
      <alignment horizontal="center" vertical="center"/>
    </xf>
    <xf numFmtId="0" fontId="62" fillId="3" borderId="151" xfId="0" applyFont="1" applyFill="1" applyBorder="1" applyAlignment="1">
      <alignment horizontal="center" vertical="center" wrapText="1"/>
    </xf>
    <xf numFmtId="49" fontId="62" fillId="3" borderId="151" xfId="0" applyNumberFormat="1" applyFont="1" applyFill="1" applyBorder="1" applyAlignment="1">
      <alignment horizontal="center" vertical="center" wrapText="1"/>
    </xf>
    <xf numFmtId="0" fontId="62" fillId="3" borderId="151" xfId="0" applyFont="1" applyFill="1" applyBorder="1" applyAlignment="1">
      <alignment vertical="center" wrapText="1"/>
    </xf>
    <xf numFmtId="0" fontId="62" fillId="3" borderId="151" xfId="0" applyFont="1" applyFill="1" applyBorder="1" applyAlignment="1">
      <alignment horizontal="left" vertical="center" wrapText="1"/>
    </xf>
    <xf numFmtId="0" fontId="62" fillId="3" borderId="151" xfId="0" applyFont="1" applyFill="1" applyBorder="1" applyAlignment="1">
      <alignment vertical="center"/>
    </xf>
    <xf numFmtId="0" fontId="56" fillId="4" borderId="159" xfId="0" applyFont="1" applyFill="1" applyBorder="1" applyAlignment="1">
      <alignment horizontal="left" vertical="top" wrapText="1"/>
    </xf>
    <xf numFmtId="0" fontId="0" fillId="0" borderId="0" xfId="0" applyAlignment="1">
      <alignment wrapText="1"/>
    </xf>
    <xf numFmtId="0" fontId="0" fillId="0" borderId="160" xfId="0" applyBorder="1" applyAlignment="1">
      <alignment wrapText="1"/>
    </xf>
    <xf numFmtId="0" fontId="13" fillId="0" borderId="0" xfId="0" applyFont="1" applyAlignment="1">
      <alignment horizontal="left" wrapText="1"/>
    </xf>
    <xf numFmtId="0" fontId="13" fillId="0" borderId="167" xfId="0" applyFont="1" applyBorder="1" applyAlignment="1">
      <alignment horizontal="left" wrapText="1"/>
    </xf>
    <xf numFmtId="0" fontId="13" fillId="0" borderId="167" xfId="0" applyFont="1" applyBorder="1" applyAlignment="1">
      <alignment wrapText="1"/>
    </xf>
    <xf numFmtId="0" fontId="55" fillId="6" borderId="185" xfId="0" applyFont="1" applyFill="1" applyBorder="1"/>
    <xf numFmtId="0" fontId="13" fillId="0" borderId="186" xfId="0" applyFont="1" applyBorder="1"/>
    <xf numFmtId="0" fontId="13" fillId="0" borderId="2" xfId="0" applyFont="1" applyBorder="1"/>
    <xf numFmtId="0" fontId="12" fillId="4" borderId="159" xfId="0" applyFont="1" applyFill="1" applyBorder="1" applyAlignment="1">
      <alignment horizontal="left" vertical="top" wrapText="1"/>
    </xf>
    <xf numFmtId="0" fontId="13" fillId="0" borderId="0" xfId="0" applyFont="1" applyAlignment="1">
      <alignment wrapText="1"/>
    </xf>
    <xf numFmtId="0" fontId="13" fillId="0" borderId="160" xfId="0" applyFont="1" applyBorder="1" applyAlignment="1">
      <alignment wrapText="1"/>
    </xf>
    <xf numFmtId="0" fontId="13" fillId="0" borderId="159" xfId="0" applyFont="1" applyBorder="1" applyAlignment="1">
      <alignment wrapText="1"/>
    </xf>
    <xf numFmtId="0" fontId="13" fillId="0" borderId="161" xfId="0" applyFont="1" applyBorder="1" applyAlignment="1">
      <alignment wrapText="1"/>
    </xf>
    <xf numFmtId="0" fontId="13" fillId="0" borderId="162" xfId="0" applyFont="1" applyBorder="1" applyAlignment="1">
      <alignment wrapText="1"/>
    </xf>
    <xf numFmtId="0" fontId="13" fillId="0" borderId="163" xfId="0" applyFont="1" applyBorder="1" applyAlignment="1">
      <alignment wrapText="1"/>
    </xf>
    <xf numFmtId="0" fontId="55" fillId="31" borderId="185" xfId="0" applyFont="1" applyFill="1" applyBorder="1" applyAlignment="1" applyProtection="1">
      <alignment horizontal="right" vertical="center"/>
      <protection locked="0"/>
    </xf>
    <xf numFmtId="0" fontId="0" fillId="0" borderId="186" xfId="0"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50" fillId="32" borderId="30" xfId="0" applyFont="1" applyFill="1" applyBorder="1" applyAlignment="1">
      <alignment horizontal="right"/>
    </xf>
    <xf numFmtId="0" fontId="42" fillId="0" borderId="30" xfId="0" applyFont="1" applyBorder="1" applyAlignment="1">
      <alignment horizontal="right"/>
    </xf>
    <xf numFmtId="0" fontId="42" fillId="0" borderId="165" xfId="0" applyFont="1" applyBorder="1" applyAlignment="1">
      <alignment horizontal="right"/>
    </xf>
    <xf numFmtId="0" fontId="44" fillId="3" borderId="170" xfId="0" applyFont="1" applyFill="1" applyBorder="1" applyAlignment="1">
      <alignment horizontal="center" wrapText="1"/>
    </xf>
    <xf numFmtId="0" fontId="0" fillId="0" borderId="171" xfId="0" applyBorder="1" applyAlignment="1">
      <alignment horizontal="center" wrapText="1"/>
    </xf>
    <xf numFmtId="0" fontId="0" fillId="0" borderId="172" xfId="0" applyBorder="1" applyAlignment="1">
      <alignment horizontal="center" wrapText="1"/>
    </xf>
    <xf numFmtId="0" fontId="44" fillId="3" borderId="191" xfId="0" applyFont="1" applyFill="1" applyBorder="1" applyAlignment="1">
      <alignment horizontal="center" wrapText="1"/>
    </xf>
    <xf numFmtId="0" fontId="0" fillId="0" borderId="192" xfId="0" applyBorder="1" applyAlignment="1">
      <alignment horizontal="center" wrapText="1"/>
    </xf>
    <xf numFmtId="0" fontId="0" fillId="0" borderId="193" xfId="0" applyBorder="1" applyAlignment="1">
      <alignment horizontal="center" wrapText="1"/>
    </xf>
    <xf numFmtId="0" fontId="0" fillId="0" borderId="190" xfId="0" applyBorder="1" applyAlignment="1">
      <alignment horizontal="center" wrapText="1"/>
    </xf>
  </cellXfs>
  <cellStyles count="2776">
    <cellStyle name="20% - Accent1 2" xfId="4" xr:uid="{00000000-0005-0000-0000-000000000000}"/>
    <cellStyle name="20% - Accent2 2" xfId="5" xr:uid="{00000000-0005-0000-0000-000001000000}"/>
    <cellStyle name="20% - Accent3 2" xfId="6" xr:uid="{00000000-0005-0000-0000-000002000000}"/>
    <cellStyle name="20% - Accent4 2" xfId="7" xr:uid="{00000000-0005-0000-0000-000003000000}"/>
    <cellStyle name="20% - Accent5 2" xfId="8" xr:uid="{00000000-0005-0000-0000-000004000000}"/>
    <cellStyle name="20% - Accent6 2" xfId="9" xr:uid="{00000000-0005-0000-0000-000005000000}"/>
    <cellStyle name="40% - Accent1 2" xfId="10" xr:uid="{00000000-0005-0000-0000-000006000000}"/>
    <cellStyle name="40% - Accent2 2" xfId="11" xr:uid="{00000000-0005-0000-0000-000007000000}"/>
    <cellStyle name="40% - Accent3 2" xfId="12" xr:uid="{00000000-0005-0000-0000-000008000000}"/>
    <cellStyle name="40% - Accent4 2" xfId="13" xr:uid="{00000000-0005-0000-0000-000009000000}"/>
    <cellStyle name="40% - Accent5 2" xfId="14" xr:uid="{00000000-0005-0000-0000-00000A000000}"/>
    <cellStyle name="40% - Accent6 2" xfId="15" xr:uid="{00000000-0005-0000-0000-00000B000000}"/>
    <cellStyle name="60% - Accent1 2" xfId="16" xr:uid="{00000000-0005-0000-0000-00000C000000}"/>
    <cellStyle name="60% - Accent2 2" xfId="17" xr:uid="{00000000-0005-0000-0000-00000D000000}"/>
    <cellStyle name="60% - Accent3 2" xfId="18" xr:uid="{00000000-0005-0000-0000-00000E000000}"/>
    <cellStyle name="60% - Accent4 2" xfId="19" xr:uid="{00000000-0005-0000-0000-00000F000000}"/>
    <cellStyle name="60% - Accent5 2" xfId="20" xr:uid="{00000000-0005-0000-0000-000010000000}"/>
    <cellStyle name="60% - Accent6 2" xfId="21" xr:uid="{00000000-0005-0000-0000-000011000000}"/>
    <cellStyle name="Accent1 2" xfId="22" xr:uid="{00000000-0005-0000-0000-000012000000}"/>
    <cellStyle name="Accent2 2" xfId="23" xr:uid="{00000000-0005-0000-0000-000013000000}"/>
    <cellStyle name="Accent3 2" xfId="24" xr:uid="{00000000-0005-0000-0000-000014000000}"/>
    <cellStyle name="Accent4 2" xfId="25" xr:uid="{00000000-0005-0000-0000-000015000000}"/>
    <cellStyle name="Accent5 2" xfId="26" xr:uid="{00000000-0005-0000-0000-000016000000}"/>
    <cellStyle name="Accent6 2" xfId="27" xr:uid="{00000000-0005-0000-0000-000017000000}"/>
    <cellStyle name="Bad 2" xfId="28" xr:uid="{00000000-0005-0000-0000-000018000000}"/>
    <cellStyle name="Calculation 10" xfId="93" xr:uid="{00000000-0005-0000-0000-000019000000}"/>
    <cellStyle name="Calculation 10 10" xfId="838" xr:uid="{00000000-0005-0000-0000-00001A000000}"/>
    <cellStyle name="Calculation 10 11" xfId="918" xr:uid="{00000000-0005-0000-0000-00001B000000}"/>
    <cellStyle name="Calculation 10 12" xfId="1002" xr:uid="{00000000-0005-0000-0000-00001C000000}"/>
    <cellStyle name="Calculation 10 13" xfId="1080" xr:uid="{00000000-0005-0000-0000-00001D000000}"/>
    <cellStyle name="Calculation 10 14" xfId="1159" xr:uid="{00000000-0005-0000-0000-00001E000000}"/>
    <cellStyle name="Calculation 10 15" xfId="1234" xr:uid="{00000000-0005-0000-0000-00001F000000}"/>
    <cellStyle name="Calculation 10 16" xfId="1312" xr:uid="{00000000-0005-0000-0000-000020000000}"/>
    <cellStyle name="Calculation 10 17" xfId="1393" xr:uid="{00000000-0005-0000-0000-000021000000}"/>
    <cellStyle name="Calculation 10 18" xfId="1471" xr:uid="{00000000-0005-0000-0000-000022000000}"/>
    <cellStyle name="Calculation 10 19" xfId="1550" xr:uid="{00000000-0005-0000-0000-000023000000}"/>
    <cellStyle name="Calculation 10 2" xfId="223" xr:uid="{00000000-0005-0000-0000-000024000000}"/>
    <cellStyle name="Calculation 10 20" xfId="1628" xr:uid="{00000000-0005-0000-0000-000025000000}"/>
    <cellStyle name="Calculation 10 21" xfId="1700" xr:uid="{00000000-0005-0000-0000-000026000000}"/>
    <cellStyle name="Calculation 10 22" xfId="1773" xr:uid="{00000000-0005-0000-0000-000027000000}"/>
    <cellStyle name="Calculation 10 23" xfId="1901" xr:uid="{00000000-0005-0000-0000-000028000000}"/>
    <cellStyle name="Calculation 10 24" xfId="2007" xr:uid="{00000000-0005-0000-0000-000029000000}"/>
    <cellStyle name="Calculation 10 25" xfId="2099" xr:uid="{00000000-0005-0000-0000-00002A000000}"/>
    <cellStyle name="Calculation 10 26" xfId="2203" xr:uid="{00000000-0005-0000-0000-00002B000000}"/>
    <cellStyle name="Calculation 10 27" xfId="2239" xr:uid="{00000000-0005-0000-0000-00002C000000}"/>
    <cellStyle name="Calculation 10 28" xfId="2246" xr:uid="{00000000-0005-0000-0000-00002D000000}"/>
    <cellStyle name="Calculation 10 29" xfId="2449" xr:uid="{00000000-0005-0000-0000-00002E000000}"/>
    <cellStyle name="Calculation 10 3" xfId="271" xr:uid="{00000000-0005-0000-0000-00002F000000}"/>
    <cellStyle name="Calculation 10 30" xfId="2529" xr:uid="{00000000-0005-0000-0000-000030000000}"/>
    <cellStyle name="Calculation 10 31" xfId="2610" xr:uid="{00000000-0005-0000-0000-000031000000}"/>
    <cellStyle name="Calculation 10 32" xfId="2346" xr:uid="{00000000-0005-0000-0000-000032000000}"/>
    <cellStyle name="Calculation 10 33" xfId="2735" xr:uid="{00000000-0005-0000-0000-000033000000}"/>
    <cellStyle name="Calculation 10 4" xfId="42" xr:uid="{00000000-0005-0000-0000-000034000000}"/>
    <cellStyle name="Calculation 10 5" xfId="179" xr:uid="{00000000-0005-0000-0000-000035000000}"/>
    <cellStyle name="Calculation 10 6" xfId="435" xr:uid="{00000000-0005-0000-0000-000036000000}"/>
    <cellStyle name="Calculation 10 7" xfId="598" xr:uid="{00000000-0005-0000-0000-000037000000}"/>
    <cellStyle name="Calculation 10 8" xfId="678" xr:uid="{00000000-0005-0000-0000-000038000000}"/>
    <cellStyle name="Calculation 10 9" xfId="757" xr:uid="{00000000-0005-0000-0000-000039000000}"/>
    <cellStyle name="Calculation 11" xfId="113" xr:uid="{00000000-0005-0000-0000-00003A000000}"/>
    <cellStyle name="Calculation 11 10" xfId="858" xr:uid="{00000000-0005-0000-0000-00003B000000}"/>
    <cellStyle name="Calculation 11 11" xfId="938" xr:uid="{00000000-0005-0000-0000-00003C000000}"/>
    <cellStyle name="Calculation 11 12" xfId="1021" xr:uid="{00000000-0005-0000-0000-00003D000000}"/>
    <cellStyle name="Calculation 11 13" xfId="1100" xr:uid="{00000000-0005-0000-0000-00003E000000}"/>
    <cellStyle name="Calculation 11 14" xfId="1177" xr:uid="{00000000-0005-0000-0000-00003F000000}"/>
    <cellStyle name="Calculation 11 15" xfId="1253" xr:uid="{00000000-0005-0000-0000-000040000000}"/>
    <cellStyle name="Calculation 11 16" xfId="1331" xr:uid="{00000000-0005-0000-0000-000041000000}"/>
    <cellStyle name="Calculation 11 17" xfId="1412" xr:uid="{00000000-0005-0000-0000-000042000000}"/>
    <cellStyle name="Calculation 11 18" xfId="1490" xr:uid="{00000000-0005-0000-0000-000043000000}"/>
    <cellStyle name="Calculation 11 19" xfId="1569" xr:uid="{00000000-0005-0000-0000-000044000000}"/>
    <cellStyle name="Calculation 11 2" xfId="243" xr:uid="{00000000-0005-0000-0000-000045000000}"/>
    <cellStyle name="Calculation 11 20" xfId="1646" xr:uid="{00000000-0005-0000-0000-000046000000}"/>
    <cellStyle name="Calculation 11 21" xfId="1718" xr:uid="{00000000-0005-0000-0000-000047000000}"/>
    <cellStyle name="Calculation 11 22" xfId="1791" xr:uid="{00000000-0005-0000-0000-000048000000}"/>
    <cellStyle name="Calculation 11 23" xfId="1921" xr:uid="{00000000-0005-0000-0000-000049000000}"/>
    <cellStyle name="Calculation 11 24" xfId="2026" xr:uid="{00000000-0005-0000-0000-00004A000000}"/>
    <cellStyle name="Calculation 11 25" xfId="2117" xr:uid="{00000000-0005-0000-0000-00004B000000}"/>
    <cellStyle name="Calculation 11 26" xfId="2145" xr:uid="{00000000-0005-0000-0000-00004C000000}"/>
    <cellStyle name="Calculation 11 27" xfId="2154" xr:uid="{00000000-0005-0000-0000-00004D000000}"/>
    <cellStyle name="Calculation 11 28" xfId="2388" xr:uid="{00000000-0005-0000-0000-00004E000000}"/>
    <cellStyle name="Calculation 11 29" xfId="2469" xr:uid="{00000000-0005-0000-0000-00004F000000}"/>
    <cellStyle name="Calculation 11 3" xfId="143" xr:uid="{00000000-0005-0000-0000-000050000000}"/>
    <cellStyle name="Calculation 11 30" xfId="2547" xr:uid="{00000000-0005-0000-0000-000051000000}"/>
    <cellStyle name="Calculation 11 31" xfId="2630" xr:uid="{00000000-0005-0000-0000-000052000000}"/>
    <cellStyle name="Calculation 11 32" xfId="2677" xr:uid="{00000000-0005-0000-0000-000053000000}"/>
    <cellStyle name="Calculation 11 33" xfId="2753" xr:uid="{00000000-0005-0000-0000-000054000000}"/>
    <cellStyle name="Calculation 11 4" xfId="396" xr:uid="{00000000-0005-0000-0000-000055000000}"/>
    <cellStyle name="Calculation 11 5" xfId="374" xr:uid="{00000000-0005-0000-0000-000056000000}"/>
    <cellStyle name="Calculation 11 6" xfId="558" xr:uid="{00000000-0005-0000-0000-000057000000}"/>
    <cellStyle name="Calculation 11 7" xfId="618" xr:uid="{00000000-0005-0000-0000-000058000000}"/>
    <cellStyle name="Calculation 11 8" xfId="698" xr:uid="{00000000-0005-0000-0000-000059000000}"/>
    <cellStyle name="Calculation 11 9" xfId="777" xr:uid="{00000000-0005-0000-0000-00005A000000}"/>
    <cellStyle name="Calculation 12" xfId="127" xr:uid="{00000000-0005-0000-0000-00005B000000}"/>
    <cellStyle name="Calculation 12 10" xfId="872" xr:uid="{00000000-0005-0000-0000-00005C000000}"/>
    <cellStyle name="Calculation 12 11" xfId="951" xr:uid="{00000000-0005-0000-0000-00005D000000}"/>
    <cellStyle name="Calculation 12 12" xfId="1034" xr:uid="{00000000-0005-0000-0000-00005E000000}"/>
    <cellStyle name="Calculation 12 13" xfId="1113" xr:uid="{00000000-0005-0000-0000-00005F000000}"/>
    <cellStyle name="Calculation 12 14" xfId="1190" xr:uid="{00000000-0005-0000-0000-000060000000}"/>
    <cellStyle name="Calculation 12 15" xfId="1266" xr:uid="{00000000-0005-0000-0000-000061000000}"/>
    <cellStyle name="Calculation 12 16" xfId="1344" xr:uid="{00000000-0005-0000-0000-000062000000}"/>
    <cellStyle name="Calculation 12 17" xfId="1425" xr:uid="{00000000-0005-0000-0000-000063000000}"/>
    <cellStyle name="Calculation 12 18" xfId="1503" xr:uid="{00000000-0005-0000-0000-000064000000}"/>
    <cellStyle name="Calculation 12 19" xfId="1582" xr:uid="{00000000-0005-0000-0000-000065000000}"/>
    <cellStyle name="Calculation 12 2" xfId="257" xr:uid="{00000000-0005-0000-0000-000066000000}"/>
    <cellStyle name="Calculation 12 20" xfId="1660" xr:uid="{00000000-0005-0000-0000-000067000000}"/>
    <cellStyle name="Calculation 12 21" xfId="1730" xr:uid="{00000000-0005-0000-0000-000068000000}"/>
    <cellStyle name="Calculation 12 22" xfId="1803" xr:uid="{00000000-0005-0000-0000-000069000000}"/>
    <cellStyle name="Calculation 12 23" xfId="1935" xr:uid="{00000000-0005-0000-0000-00006A000000}"/>
    <cellStyle name="Calculation 12 24" xfId="1986" xr:uid="{00000000-0005-0000-0000-00006B000000}"/>
    <cellStyle name="Calculation 12 25" xfId="2131" xr:uid="{00000000-0005-0000-0000-00006C000000}"/>
    <cellStyle name="Calculation 12 26" xfId="2146" xr:uid="{00000000-0005-0000-0000-00006D000000}"/>
    <cellStyle name="Calculation 12 27" xfId="2074" xr:uid="{00000000-0005-0000-0000-00006E000000}"/>
    <cellStyle name="Calculation 12 28" xfId="2402" xr:uid="{00000000-0005-0000-0000-00006F000000}"/>
    <cellStyle name="Calculation 12 29" xfId="2483" xr:uid="{00000000-0005-0000-0000-000070000000}"/>
    <cellStyle name="Calculation 12 3" xfId="292" xr:uid="{00000000-0005-0000-0000-000071000000}"/>
    <cellStyle name="Calculation 12 30" xfId="2560" xr:uid="{00000000-0005-0000-0000-000072000000}"/>
    <cellStyle name="Calculation 12 31" xfId="2644" xr:uid="{00000000-0005-0000-0000-000073000000}"/>
    <cellStyle name="Calculation 12 32" xfId="2586" xr:uid="{00000000-0005-0000-0000-000074000000}"/>
    <cellStyle name="Calculation 12 33" xfId="2765" xr:uid="{00000000-0005-0000-0000-000075000000}"/>
    <cellStyle name="Calculation 12 4" xfId="393" xr:uid="{00000000-0005-0000-0000-000076000000}"/>
    <cellStyle name="Calculation 12 5" xfId="199" xr:uid="{00000000-0005-0000-0000-000077000000}"/>
    <cellStyle name="Calculation 12 6" xfId="522" xr:uid="{00000000-0005-0000-0000-000078000000}"/>
    <cellStyle name="Calculation 12 7" xfId="631" xr:uid="{00000000-0005-0000-0000-000079000000}"/>
    <cellStyle name="Calculation 12 8" xfId="712" xr:uid="{00000000-0005-0000-0000-00007A000000}"/>
    <cellStyle name="Calculation 12 9" xfId="791" xr:uid="{00000000-0005-0000-0000-00007B000000}"/>
    <cellStyle name="Calculation 13" xfId="126" xr:uid="{00000000-0005-0000-0000-00007C000000}"/>
    <cellStyle name="Calculation 13 10" xfId="871" xr:uid="{00000000-0005-0000-0000-00007D000000}"/>
    <cellStyle name="Calculation 13 11" xfId="950" xr:uid="{00000000-0005-0000-0000-00007E000000}"/>
    <cellStyle name="Calculation 13 12" xfId="1033" xr:uid="{00000000-0005-0000-0000-00007F000000}"/>
    <cellStyle name="Calculation 13 13" xfId="1112" xr:uid="{00000000-0005-0000-0000-000080000000}"/>
    <cellStyle name="Calculation 13 14" xfId="1189" xr:uid="{00000000-0005-0000-0000-000081000000}"/>
    <cellStyle name="Calculation 13 15" xfId="1265" xr:uid="{00000000-0005-0000-0000-000082000000}"/>
    <cellStyle name="Calculation 13 16" xfId="1343" xr:uid="{00000000-0005-0000-0000-000083000000}"/>
    <cellStyle name="Calculation 13 17" xfId="1424" xr:uid="{00000000-0005-0000-0000-000084000000}"/>
    <cellStyle name="Calculation 13 18" xfId="1502" xr:uid="{00000000-0005-0000-0000-000085000000}"/>
    <cellStyle name="Calculation 13 19" xfId="1581" xr:uid="{00000000-0005-0000-0000-000086000000}"/>
    <cellStyle name="Calculation 13 2" xfId="256" xr:uid="{00000000-0005-0000-0000-000087000000}"/>
    <cellStyle name="Calculation 13 20" xfId="1659" xr:uid="{00000000-0005-0000-0000-000088000000}"/>
    <cellStyle name="Calculation 13 21" xfId="1729" xr:uid="{00000000-0005-0000-0000-000089000000}"/>
    <cellStyle name="Calculation 13 22" xfId="1802" xr:uid="{00000000-0005-0000-0000-00008A000000}"/>
    <cellStyle name="Calculation 13 23" xfId="1934" xr:uid="{00000000-0005-0000-0000-00008B000000}"/>
    <cellStyle name="Calculation 13 24" xfId="1844" xr:uid="{00000000-0005-0000-0000-00008C000000}"/>
    <cellStyle name="Calculation 13 25" xfId="2130" xr:uid="{00000000-0005-0000-0000-00008D000000}"/>
    <cellStyle name="Calculation 13 26" xfId="2149" xr:uid="{00000000-0005-0000-0000-00008E000000}"/>
    <cellStyle name="Calculation 13 27" xfId="2210" xr:uid="{00000000-0005-0000-0000-00008F000000}"/>
    <cellStyle name="Calculation 13 28" xfId="2401" xr:uid="{00000000-0005-0000-0000-000090000000}"/>
    <cellStyle name="Calculation 13 29" xfId="2482" xr:uid="{00000000-0005-0000-0000-000091000000}"/>
    <cellStyle name="Calculation 13 3" xfId="334" xr:uid="{00000000-0005-0000-0000-000092000000}"/>
    <cellStyle name="Calculation 13 30" xfId="2559" xr:uid="{00000000-0005-0000-0000-000093000000}"/>
    <cellStyle name="Calculation 13 31" xfId="2643" xr:uid="{00000000-0005-0000-0000-000094000000}"/>
    <cellStyle name="Calculation 13 32" xfId="2289" xr:uid="{00000000-0005-0000-0000-000095000000}"/>
    <cellStyle name="Calculation 13 33" xfId="2764" xr:uid="{00000000-0005-0000-0000-000096000000}"/>
    <cellStyle name="Calculation 13 4" xfId="397" xr:uid="{00000000-0005-0000-0000-000097000000}"/>
    <cellStyle name="Calculation 13 5" xfId="50" xr:uid="{00000000-0005-0000-0000-000098000000}"/>
    <cellStyle name="Calculation 13 6" xfId="525" xr:uid="{00000000-0005-0000-0000-000099000000}"/>
    <cellStyle name="Calculation 13 7" xfId="630" xr:uid="{00000000-0005-0000-0000-00009A000000}"/>
    <cellStyle name="Calculation 13 8" xfId="711" xr:uid="{00000000-0005-0000-0000-00009B000000}"/>
    <cellStyle name="Calculation 13 9" xfId="790" xr:uid="{00000000-0005-0000-0000-00009C000000}"/>
    <cellStyle name="Calculation 14" xfId="29" xr:uid="{00000000-0005-0000-0000-00009D000000}"/>
    <cellStyle name="Calculation 15" xfId="161" xr:uid="{00000000-0005-0000-0000-00009E000000}"/>
    <cellStyle name="Calculation 16" xfId="313" xr:uid="{00000000-0005-0000-0000-00009F000000}"/>
    <cellStyle name="Calculation 17" xfId="544" xr:uid="{00000000-0005-0000-0000-0000A0000000}"/>
    <cellStyle name="Calculation 18" xfId="515" xr:uid="{00000000-0005-0000-0000-0000A1000000}"/>
    <cellStyle name="Calculation 19" xfId="509" xr:uid="{00000000-0005-0000-0000-0000A2000000}"/>
    <cellStyle name="Calculation 2" xfId="57" xr:uid="{00000000-0005-0000-0000-0000A3000000}"/>
    <cellStyle name="Calculation 2 10" xfId="720" xr:uid="{00000000-0005-0000-0000-0000A4000000}"/>
    <cellStyle name="Calculation 2 11" xfId="803" xr:uid="{00000000-0005-0000-0000-0000A5000000}"/>
    <cellStyle name="Calculation 2 12" xfId="966" xr:uid="{00000000-0005-0000-0000-0000A6000000}"/>
    <cellStyle name="Calculation 2 13" xfId="893" xr:uid="{00000000-0005-0000-0000-0000A7000000}"/>
    <cellStyle name="Calculation 2 14" xfId="814" xr:uid="{00000000-0005-0000-0000-0000A8000000}"/>
    <cellStyle name="Calculation 2 15" xfId="1125" xr:uid="{00000000-0005-0000-0000-0000A9000000}"/>
    <cellStyle name="Calculation 2 16" xfId="978" xr:uid="{00000000-0005-0000-0000-0000AA000000}"/>
    <cellStyle name="Calculation 2 17" xfId="1358" xr:uid="{00000000-0005-0000-0000-0000AB000000}"/>
    <cellStyle name="Calculation 2 18" xfId="1306" xr:uid="{00000000-0005-0000-0000-0000AC000000}"/>
    <cellStyle name="Calculation 2 19" xfId="1517" xr:uid="{00000000-0005-0000-0000-0000AD000000}"/>
    <cellStyle name="Calculation 2 2" xfId="187" xr:uid="{00000000-0005-0000-0000-0000AE000000}"/>
    <cellStyle name="Calculation 2 20" xfId="1465" xr:uid="{00000000-0005-0000-0000-0000AF000000}"/>
    <cellStyle name="Calculation 2 21" xfId="1594" xr:uid="{00000000-0005-0000-0000-0000B0000000}"/>
    <cellStyle name="Calculation 2 22" xfId="1741" xr:uid="{00000000-0005-0000-0000-0000B1000000}"/>
    <cellStyle name="Calculation 2 23" xfId="1865" xr:uid="{00000000-0005-0000-0000-0000B2000000}"/>
    <cellStyle name="Calculation 2 24" xfId="2063" xr:uid="{00000000-0005-0000-0000-0000B3000000}"/>
    <cellStyle name="Calculation 2 25" xfId="1968" xr:uid="{00000000-0005-0000-0000-0000B4000000}"/>
    <cellStyle name="Calculation 2 26" xfId="1997" xr:uid="{00000000-0005-0000-0000-0000B5000000}"/>
    <cellStyle name="Calculation 2 27" xfId="2296" xr:uid="{00000000-0005-0000-0000-0000B6000000}"/>
    <cellStyle name="Calculation 2 28" xfId="2322" xr:uid="{00000000-0005-0000-0000-0000B7000000}"/>
    <cellStyle name="Calculation 2 29" xfId="2354" xr:uid="{00000000-0005-0000-0000-0000B8000000}"/>
    <cellStyle name="Calculation 2 3" xfId="337" xr:uid="{00000000-0005-0000-0000-0000B9000000}"/>
    <cellStyle name="Calculation 2 30" xfId="2267" xr:uid="{00000000-0005-0000-0000-0000BA000000}"/>
    <cellStyle name="Calculation 2 31" xfId="2574" xr:uid="{00000000-0005-0000-0000-0000BB000000}"/>
    <cellStyle name="Calculation 2 32" xfId="2690" xr:uid="{00000000-0005-0000-0000-0000BC000000}"/>
    <cellStyle name="Calculation 2 33" xfId="2676" xr:uid="{00000000-0005-0000-0000-0000BD000000}"/>
    <cellStyle name="Calculation 2 4" xfId="423" xr:uid="{00000000-0005-0000-0000-0000BE000000}"/>
    <cellStyle name="Calculation 2 5" xfId="472" xr:uid="{00000000-0005-0000-0000-0000BF000000}"/>
    <cellStyle name="Calculation 2 6" xfId="571" xr:uid="{00000000-0005-0000-0000-0000C0000000}"/>
    <cellStyle name="Calculation 2 7" xfId="498" xr:uid="{00000000-0005-0000-0000-0000C1000000}"/>
    <cellStyle name="Calculation 2 8" xfId="574" xr:uid="{00000000-0005-0000-0000-0000C2000000}"/>
    <cellStyle name="Calculation 2 9" xfId="723" xr:uid="{00000000-0005-0000-0000-0000C3000000}"/>
    <cellStyle name="Calculation 20" xfId="588" xr:uid="{00000000-0005-0000-0000-0000C4000000}"/>
    <cellStyle name="Calculation 21" xfId="477" xr:uid="{00000000-0005-0000-0000-0000C5000000}"/>
    <cellStyle name="Calculation 22" xfId="587" xr:uid="{00000000-0005-0000-0000-0000C6000000}"/>
    <cellStyle name="Calculation 23" xfId="1044" xr:uid="{00000000-0005-0000-0000-0000C7000000}"/>
    <cellStyle name="Calculation 24" xfId="880" xr:uid="{00000000-0005-0000-0000-0000C8000000}"/>
    <cellStyle name="Calculation 25" xfId="867" xr:uid="{00000000-0005-0000-0000-0000C9000000}"/>
    <cellStyle name="Calculation 26" xfId="1838" xr:uid="{00000000-0005-0000-0000-0000CA000000}"/>
    <cellStyle name="Calculation 27" xfId="2012" xr:uid="{00000000-0005-0000-0000-0000CB000000}"/>
    <cellStyle name="Calculation 28" xfId="1977" xr:uid="{00000000-0005-0000-0000-0000CC000000}"/>
    <cellStyle name="Calculation 29" xfId="2006" xr:uid="{00000000-0005-0000-0000-0000CD000000}"/>
    <cellStyle name="Calculation 3" xfId="67" xr:uid="{00000000-0005-0000-0000-0000CE000000}"/>
    <cellStyle name="Calculation 3 10" xfId="813" xr:uid="{00000000-0005-0000-0000-0000CF000000}"/>
    <cellStyle name="Calculation 3 11" xfId="892" xr:uid="{00000000-0005-0000-0000-0000D0000000}"/>
    <cellStyle name="Calculation 3 12" xfId="976" xr:uid="{00000000-0005-0000-0000-0000D1000000}"/>
    <cellStyle name="Calculation 3 13" xfId="1054" xr:uid="{00000000-0005-0000-0000-0000D2000000}"/>
    <cellStyle name="Calculation 3 14" xfId="1135" xr:uid="{00000000-0005-0000-0000-0000D3000000}"/>
    <cellStyle name="Calculation 3 15" xfId="1209" xr:uid="{00000000-0005-0000-0000-0000D4000000}"/>
    <cellStyle name="Calculation 3 16" xfId="1287" xr:uid="{00000000-0005-0000-0000-0000D5000000}"/>
    <cellStyle name="Calculation 3 17" xfId="1368" xr:uid="{00000000-0005-0000-0000-0000D6000000}"/>
    <cellStyle name="Calculation 3 18" xfId="1446" xr:uid="{00000000-0005-0000-0000-0000D7000000}"/>
    <cellStyle name="Calculation 3 19" xfId="1527" xr:uid="{00000000-0005-0000-0000-0000D8000000}"/>
    <cellStyle name="Calculation 3 2" xfId="197" xr:uid="{00000000-0005-0000-0000-0000D9000000}"/>
    <cellStyle name="Calculation 3 20" xfId="1604" xr:uid="{00000000-0005-0000-0000-0000DA000000}"/>
    <cellStyle name="Calculation 3 21" xfId="1678" xr:uid="{00000000-0005-0000-0000-0000DB000000}"/>
    <cellStyle name="Calculation 3 22" xfId="1751" xr:uid="{00000000-0005-0000-0000-0000DC000000}"/>
    <cellStyle name="Calculation 3 23" xfId="1875" xr:uid="{00000000-0005-0000-0000-0000DD000000}"/>
    <cellStyle name="Calculation 3 24" xfId="1964" xr:uid="{00000000-0005-0000-0000-0000DE000000}"/>
    <cellStyle name="Calculation 3 25" xfId="2073" xr:uid="{00000000-0005-0000-0000-0000DF000000}"/>
    <cellStyle name="Calculation 3 26" xfId="2169" xr:uid="{00000000-0005-0000-0000-0000E0000000}"/>
    <cellStyle name="Calculation 3 27" xfId="2158" xr:uid="{00000000-0005-0000-0000-0000E1000000}"/>
    <cellStyle name="Calculation 3 28" xfId="2259" xr:uid="{00000000-0005-0000-0000-0000E2000000}"/>
    <cellStyle name="Calculation 3 29" xfId="2424" xr:uid="{00000000-0005-0000-0000-0000E3000000}"/>
    <cellStyle name="Calculation 3 3" xfId="357" xr:uid="{00000000-0005-0000-0000-0000E4000000}"/>
    <cellStyle name="Calculation 3 30" xfId="2504" xr:uid="{00000000-0005-0000-0000-0000E5000000}"/>
    <cellStyle name="Calculation 3 31" xfId="2584" xr:uid="{00000000-0005-0000-0000-0000E6000000}"/>
    <cellStyle name="Calculation 3 32" xfId="2704" xr:uid="{00000000-0005-0000-0000-0000E7000000}"/>
    <cellStyle name="Calculation 3 33" xfId="2713" xr:uid="{00000000-0005-0000-0000-0000E8000000}"/>
    <cellStyle name="Calculation 3 4" xfId="146" xr:uid="{00000000-0005-0000-0000-0000E9000000}"/>
    <cellStyle name="Calculation 3 5" xfId="493" xr:uid="{00000000-0005-0000-0000-0000EA000000}"/>
    <cellStyle name="Calculation 3 6" xfId="445" xr:uid="{00000000-0005-0000-0000-0000EB000000}"/>
    <cellStyle name="Calculation 3 7" xfId="564" xr:uid="{00000000-0005-0000-0000-0000EC000000}"/>
    <cellStyle name="Calculation 3 8" xfId="652" xr:uid="{00000000-0005-0000-0000-0000ED000000}"/>
    <cellStyle name="Calculation 3 9" xfId="733" xr:uid="{00000000-0005-0000-0000-0000EE000000}"/>
    <cellStyle name="Calculation 30" xfId="2277" xr:uid="{00000000-0005-0000-0000-0000EF000000}"/>
    <cellStyle name="Calculation 31" xfId="2362" xr:uid="{00000000-0005-0000-0000-0000F0000000}"/>
    <cellStyle name="Calculation 32" xfId="2291" xr:uid="{00000000-0005-0000-0000-0000F1000000}"/>
    <cellStyle name="Calculation 33" xfId="2687" xr:uid="{00000000-0005-0000-0000-0000F2000000}"/>
    <cellStyle name="Calculation 34" xfId="2656" xr:uid="{00000000-0005-0000-0000-0000F3000000}"/>
    <cellStyle name="Calculation 4" xfId="58" xr:uid="{00000000-0005-0000-0000-0000F4000000}"/>
    <cellStyle name="Calculation 4 10" xfId="804" xr:uid="{00000000-0005-0000-0000-0000F5000000}"/>
    <cellStyle name="Calculation 4 11" xfId="496" xr:uid="{00000000-0005-0000-0000-0000F6000000}"/>
    <cellStyle name="Calculation 4 12" xfId="967" xr:uid="{00000000-0005-0000-0000-0000F7000000}"/>
    <cellStyle name="Calculation 4 13" xfId="911" xr:uid="{00000000-0005-0000-0000-0000F8000000}"/>
    <cellStyle name="Calculation 4 14" xfId="1126" xr:uid="{00000000-0005-0000-0000-0000F9000000}"/>
    <cellStyle name="Calculation 4 15" xfId="584" xr:uid="{00000000-0005-0000-0000-0000FA000000}"/>
    <cellStyle name="Calculation 4 16" xfId="1278" xr:uid="{00000000-0005-0000-0000-0000FB000000}"/>
    <cellStyle name="Calculation 4 17" xfId="1359" xr:uid="{00000000-0005-0000-0000-0000FC000000}"/>
    <cellStyle name="Calculation 4 18" xfId="1437" xr:uid="{00000000-0005-0000-0000-0000FD000000}"/>
    <cellStyle name="Calculation 4 19" xfId="1518" xr:uid="{00000000-0005-0000-0000-0000FE000000}"/>
    <cellStyle name="Calculation 4 2" xfId="188" xr:uid="{00000000-0005-0000-0000-0000FF000000}"/>
    <cellStyle name="Calculation 4 20" xfId="1595" xr:uid="{00000000-0005-0000-0000-000000010000}"/>
    <cellStyle name="Calculation 4 21" xfId="1388" xr:uid="{00000000-0005-0000-0000-000001010000}"/>
    <cellStyle name="Calculation 4 22" xfId="1742" xr:uid="{00000000-0005-0000-0000-000002010000}"/>
    <cellStyle name="Calculation 4 23" xfId="1866" xr:uid="{00000000-0005-0000-0000-000003010000}"/>
    <cellStyle name="Calculation 4 24" xfId="2060" xr:uid="{00000000-0005-0000-0000-000004010000}"/>
    <cellStyle name="Calculation 4 25" xfId="1955" xr:uid="{00000000-0005-0000-0000-000005010000}"/>
    <cellStyle name="Calculation 4 26" xfId="2177" xr:uid="{00000000-0005-0000-0000-000006010000}"/>
    <cellStyle name="Calculation 4 27" xfId="2283" xr:uid="{00000000-0005-0000-0000-000007010000}"/>
    <cellStyle name="Calculation 4 28" xfId="2359" xr:uid="{00000000-0005-0000-0000-000008010000}"/>
    <cellStyle name="Calculation 4 29" xfId="2415" xr:uid="{00000000-0005-0000-0000-000009010000}"/>
    <cellStyle name="Calculation 4 3" xfId="182" xr:uid="{00000000-0005-0000-0000-00000A010000}"/>
    <cellStyle name="Calculation 4 30" xfId="2495" xr:uid="{00000000-0005-0000-0000-00000B010000}"/>
    <cellStyle name="Calculation 4 31" xfId="2575" xr:uid="{00000000-0005-0000-0000-00000C010000}"/>
    <cellStyle name="Calculation 4 32" xfId="2683" xr:uid="{00000000-0005-0000-0000-00000D010000}"/>
    <cellStyle name="Calculation 4 33" xfId="2689" xr:uid="{00000000-0005-0000-0000-00000E010000}"/>
    <cellStyle name="Calculation 4 4" xfId="425" xr:uid="{00000000-0005-0000-0000-00000F010000}"/>
    <cellStyle name="Calculation 4 5" xfId="366" xr:uid="{00000000-0005-0000-0000-000010010000}"/>
    <cellStyle name="Calculation 4 6" xfId="508" xr:uid="{00000000-0005-0000-0000-000011010000}"/>
    <cellStyle name="Calculation 4 7" xfId="556" xr:uid="{00000000-0005-0000-0000-000012010000}"/>
    <cellStyle name="Calculation 4 8" xfId="643" xr:uid="{00000000-0005-0000-0000-000013010000}"/>
    <cellStyle name="Calculation 4 9" xfId="724" xr:uid="{00000000-0005-0000-0000-000014010000}"/>
    <cellStyle name="Calculation 5" xfId="77" xr:uid="{00000000-0005-0000-0000-000015010000}"/>
    <cellStyle name="Calculation 5 10" xfId="822" xr:uid="{00000000-0005-0000-0000-000016010000}"/>
    <cellStyle name="Calculation 5 11" xfId="902" xr:uid="{00000000-0005-0000-0000-000017010000}"/>
    <cellStyle name="Calculation 5 12" xfId="986" xr:uid="{00000000-0005-0000-0000-000018010000}"/>
    <cellStyle name="Calculation 5 13" xfId="1064" xr:uid="{00000000-0005-0000-0000-000019010000}"/>
    <cellStyle name="Calculation 5 14" xfId="1143" xr:uid="{00000000-0005-0000-0000-00001A010000}"/>
    <cellStyle name="Calculation 5 15" xfId="1218" xr:uid="{00000000-0005-0000-0000-00001B010000}"/>
    <cellStyle name="Calculation 5 16" xfId="1297" xr:uid="{00000000-0005-0000-0000-00001C010000}"/>
    <cellStyle name="Calculation 5 17" xfId="1378" xr:uid="{00000000-0005-0000-0000-00001D010000}"/>
    <cellStyle name="Calculation 5 18" xfId="1456" xr:uid="{00000000-0005-0000-0000-00001E010000}"/>
    <cellStyle name="Calculation 5 19" xfId="1535" xr:uid="{00000000-0005-0000-0000-00001F010000}"/>
    <cellStyle name="Calculation 5 2" xfId="207" xr:uid="{00000000-0005-0000-0000-000020010000}"/>
    <cellStyle name="Calculation 5 20" xfId="1613" xr:uid="{00000000-0005-0000-0000-000021010000}"/>
    <cellStyle name="Calculation 5 21" xfId="1686" xr:uid="{00000000-0005-0000-0000-000022010000}"/>
    <cellStyle name="Calculation 5 22" xfId="1759" xr:uid="{00000000-0005-0000-0000-000023010000}"/>
    <cellStyle name="Calculation 5 23" xfId="1885" xr:uid="{00000000-0005-0000-0000-000024010000}"/>
    <cellStyle name="Calculation 5 24" xfId="1820" xr:uid="{00000000-0005-0000-0000-000025010000}"/>
    <cellStyle name="Calculation 5 25" xfId="2083" xr:uid="{00000000-0005-0000-0000-000026010000}"/>
    <cellStyle name="Calculation 5 26" xfId="1823" xr:uid="{00000000-0005-0000-0000-000027010000}"/>
    <cellStyle name="Calculation 5 27" xfId="2293" xr:uid="{00000000-0005-0000-0000-000028010000}"/>
    <cellStyle name="Calculation 5 28" xfId="2372" xr:uid="{00000000-0005-0000-0000-000029010000}"/>
    <cellStyle name="Calculation 5 29" xfId="2433" xr:uid="{00000000-0005-0000-0000-00002A010000}"/>
    <cellStyle name="Calculation 5 3" xfId="149" xr:uid="{00000000-0005-0000-0000-00002B010000}"/>
    <cellStyle name="Calculation 5 30" xfId="2513" xr:uid="{00000000-0005-0000-0000-00002C010000}"/>
    <cellStyle name="Calculation 5 31" xfId="2594" xr:uid="{00000000-0005-0000-0000-00002D010000}"/>
    <cellStyle name="Calculation 5 32" xfId="2243" xr:uid="{00000000-0005-0000-0000-00002E010000}"/>
    <cellStyle name="Calculation 5 33" xfId="2721" xr:uid="{00000000-0005-0000-0000-00002F010000}"/>
    <cellStyle name="Calculation 5 4" xfId="386" xr:uid="{00000000-0005-0000-0000-000030010000}"/>
    <cellStyle name="Calculation 5 5" xfId="294" xr:uid="{00000000-0005-0000-0000-000031010000}"/>
    <cellStyle name="Calculation 5 6" xfId="512" xr:uid="{00000000-0005-0000-0000-000032010000}"/>
    <cellStyle name="Calculation 5 7" xfId="487" xr:uid="{00000000-0005-0000-0000-000033010000}"/>
    <cellStyle name="Calculation 5 8" xfId="662" xr:uid="{00000000-0005-0000-0000-000034010000}"/>
    <cellStyle name="Calculation 5 9" xfId="742" xr:uid="{00000000-0005-0000-0000-000035010000}"/>
    <cellStyle name="Calculation 6" xfId="75" xr:uid="{00000000-0005-0000-0000-000036010000}"/>
    <cellStyle name="Calculation 6 10" xfId="820" xr:uid="{00000000-0005-0000-0000-000037010000}"/>
    <cellStyle name="Calculation 6 11" xfId="900" xr:uid="{00000000-0005-0000-0000-000038010000}"/>
    <cellStyle name="Calculation 6 12" xfId="984" xr:uid="{00000000-0005-0000-0000-000039010000}"/>
    <cellStyle name="Calculation 6 13" xfId="1062" xr:uid="{00000000-0005-0000-0000-00003A010000}"/>
    <cellStyle name="Calculation 6 14" xfId="1141" xr:uid="{00000000-0005-0000-0000-00003B010000}"/>
    <cellStyle name="Calculation 6 15" xfId="1216" xr:uid="{00000000-0005-0000-0000-00003C010000}"/>
    <cellStyle name="Calculation 6 16" xfId="1295" xr:uid="{00000000-0005-0000-0000-00003D010000}"/>
    <cellStyle name="Calculation 6 17" xfId="1376" xr:uid="{00000000-0005-0000-0000-00003E010000}"/>
    <cellStyle name="Calculation 6 18" xfId="1454" xr:uid="{00000000-0005-0000-0000-00003F010000}"/>
    <cellStyle name="Calculation 6 19" xfId="1533" xr:uid="{00000000-0005-0000-0000-000040010000}"/>
    <cellStyle name="Calculation 6 2" xfId="205" xr:uid="{00000000-0005-0000-0000-000041010000}"/>
    <cellStyle name="Calculation 6 20" xfId="1611" xr:uid="{00000000-0005-0000-0000-000042010000}"/>
    <cellStyle name="Calculation 6 21" xfId="1684" xr:uid="{00000000-0005-0000-0000-000043010000}"/>
    <cellStyle name="Calculation 6 22" xfId="1757" xr:uid="{00000000-0005-0000-0000-000044010000}"/>
    <cellStyle name="Calculation 6 23" xfId="1883" xr:uid="{00000000-0005-0000-0000-000045010000}"/>
    <cellStyle name="Calculation 6 24" xfId="1988" xr:uid="{00000000-0005-0000-0000-000046010000}"/>
    <cellStyle name="Calculation 6 25" xfId="2081" xr:uid="{00000000-0005-0000-0000-000047010000}"/>
    <cellStyle name="Calculation 6 26" xfId="2184" xr:uid="{00000000-0005-0000-0000-000048010000}"/>
    <cellStyle name="Calculation 6 27" xfId="1992" xr:uid="{00000000-0005-0000-0000-000049010000}"/>
    <cellStyle name="Calculation 6 28" xfId="2353" xr:uid="{00000000-0005-0000-0000-00004A010000}"/>
    <cellStyle name="Calculation 6 29" xfId="2431" xr:uid="{00000000-0005-0000-0000-00004B010000}"/>
    <cellStyle name="Calculation 6 3" xfId="347" xr:uid="{00000000-0005-0000-0000-00004C010000}"/>
    <cellStyle name="Calculation 6 30" xfId="2511" xr:uid="{00000000-0005-0000-0000-00004D010000}"/>
    <cellStyle name="Calculation 6 31" xfId="2592" xr:uid="{00000000-0005-0000-0000-00004E010000}"/>
    <cellStyle name="Calculation 6 32" xfId="2345" xr:uid="{00000000-0005-0000-0000-00004F010000}"/>
    <cellStyle name="Calculation 6 33" xfId="2719" xr:uid="{00000000-0005-0000-0000-000050010000}"/>
    <cellStyle name="Calculation 6 4" xfId="158" xr:uid="{00000000-0005-0000-0000-000051010000}"/>
    <cellStyle name="Calculation 6 5" xfId="275" xr:uid="{00000000-0005-0000-0000-000052010000}"/>
    <cellStyle name="Calculation 6 6" xfId="470" xr:uid="{00000000-0005-0000-0000-000053010000}"/>
    <cellStyle name="Calculation 6 7" xfId="456" xr:uid="{00000000-0005-0000-0000-000054010000}"/>
    <cellStyle name="Calculation 6 8" xfId="660" xr:uid="{00000000-0005-0000-0000-000055010000}"/>
    <cellStyle name="Calculation 6 9" xfId="740" xr:uid="{00000000-0005-0000-0000-000056010000}"/>
    <cellStyle name="Calculation 7" xfId="74" xr:uid="{00000000-0005-0000-0000-000057010000}"/>
    <cellStyle name="Calculation 7 10" xfId="819" xr:uid="{00000000-0005-0000-0000-000058010000}"/>
    <cellStyle name="Calculation 7 11" xfId="899" xr:uid="{00000000-0005-0000-0000-000059010000}"/>
    <cellStyle name="Calculation 7 12" xfId="983" xr:uid="{00000000-0005-0000-0000-00005A010000}"/>
    <cellStyle name="Calculation 7 13" xfId="1061" xr:uid="{00000000-0005-0000-0000-00005B010000}"/>
    <cellStyle name="Calculation 7 14" xfId="1140" xr:uid="{00000000-0005-0000-0000-00005C010000}"/>
    <cellStyle name="Calculation 7 15" xfId="1215" xr:uid="{00000000-0005-0000-0000-00005D010000}"/>
    <cellStyle name="Calculation 7 16" xfId="1294" xr:uid="{00000000-0005-0000-0000-00005E010000}"/>
    <cellStyle name="Calculation 7 17" xfId="1375" xr:uid="{00000000-0005-0000-0000-00005F010000}"/>
    <cellStyle name="Calculation 7 18" xfId="1453" xr:uid="{00000000-0005-0000-0000-000060010000}"/>
    <cellStyle name="Calculation 7 19" xfId="1532" xr:uid="{00000000-0005-0000-0000-000061010000}"/>
    <cellStyle name="Calculation 7 2" xfId="204" xr:uid="{00000000-0005-0000-0000-000062010000}"/>
    <cellStyle name="Calculation 7 20" xfId="1610" xr:uid="{00000000-0005-0000-0000-000063010000}"/>
    <cellStyle name="Calculation 7 21" xfId="1683" xr:uid="{00000000-0005-0000-0000-000064010000}"/>
    <cellStyle name="Calculation 7 22" xfId="1756" xr:uid="{00000000-0005-0000-0000-000065010000}"/>
    <cellStyle name="Calculation 7 23" xfId="1882" xr:uid="{00000000-0005-0000-0000-000066010000}"/>
    <cellStyle name="Calculation 7 24" xfId="2024" xr:uid="{00000000-0005-0000-0000-000067010000}"/>
    <cellStyle name="Calculation 7 25" xfId="2080" xr:uid="{00000000-0005-0000-0000-000068010000}"/>
    <cellStyle name="Calculation 7 26" xfId="1981" xr:uid="{00000000-0005-0000-0000-000069010000}"/>
    <cellStyle name="Calculation 7 27" xfId="2236" xr:uid="{00000000-0005-0000-0000-00006A010000}"/>
    <cellStyle name="Calculation 7 28" xfId="2260" xr:uid="{00000000-0005-0000-0000-00006B010000}"/>
    <cellStyle name="Calculation 7 29" xfId="2430" xr:uid="{00000000-0005-0000-0000-00006C010000}"/>
    <cellStyle name="Calculation 7 3" xfId="345" xr:uid="{00000000-0005-0000-0000-00006D010000}"/>
    <cellStyle name="Calculation 7 30" xfId="2510" xr:uid="{00000000-0005-0000-0000-00006E010000}"/>
    <cellStyle name="Calculation 7 31" xfId="2591" xr:uid="{00000000-0005-0000-0000-00006F010000}"/>
    <cellStyle name="Calculation 7 32" xfId="2356" xr:uid="{00000000-0005-0000-0000-000070010000}"/>
    <cellStyle name="Calculation 7 33" xfId="2718" xr:uid="{00000000-0005-0000-0000-000071010000}"/>
    <cellStyle name="Calculation 7 4" xfId="378" xr:uid="{00000000-0005-0000-0000-000072010000}"/>
    <cellStyle name="Calculation 7 5" xfId="352" xr:uid="{00000000-0005-0000-0000-000073010000}"/>
    <cellStyle name="Calculation 7 6" xfId="465" xr:uid="{00000000-0005-0000-0000-000074010000}"/>
    <cellStyle name="Calculation 7 7" xfId="521" xr:uid="{00000000-0005-0000-0000-000075010000}"/>
    <cellStyle name="Calculation 7 8" xfId="659" xr:uid="{00000000-0005-0000-0000-000076010000}"/>
    <cellStyle name="Calculation 7 9" xfId="739" xr:uid="{00000000-0005-0000-0000-000077010000}"/>
    <cellStyle name="Calculation 8" xfId="96" xr:uid="{00000000-0005-0000-0000-000078010000}"/>
    <cellStyle name="Calculation 8 10" xfId="841" xr:uid="{00000000-0005-0000-0000-000079010000}"/>
    <cellStyle name="Calculation 8 11" xfId="921" xr:uid="{00000000-0005-0000-0000-00007A010000}"/>
    <cellStyle name="Calculation 8 12" xfId="1005" xr:uid="{00000000-0005-0000-0000-00007B010000}"/>
    <cellStyle name="Calculation 8 13" xfId="1083" xr:uid="{00000000-0005-0000-0000-00007C010000}"/>
    <cellStyle name="Calculation 8 14" xfId="1162" xr:uid="{00000000-0005-0000-0000-00007D010000}"/>
    <cellStyle name="Calculation 8 15" xfId="1237" xr:uid="{00000000-0005-0000-0000-00007E010000}"/>
    <cellStyle name="Calculation 8 16" xfId="1315" xr:uid="{00000000-0005-0000-0000-00007F010000}"/>
    <cellStyle name="Calculation 8 17" xfId="1396" xr:uid="{00000000-0005-0000-0000-000080010000}"/>
    <cellStyle name="Calculation 8 18" xfId="1474" xr:uid="{00000000-0005-0000-0000-000081010000}"/>
    <cellStyle name="Calculation 8 19" xfId="1553" xr:uid="{00000000-0005-0000-0000-000082010000}"/>
    <cellStyle name="Calculation 8 2" xfId="226" xr:uid="{00000000-0005-0000-0000-000083010000}"/>
    <cellStyle name="Calculation 8 20" xfId="1631" xr:uid="{00000000-0005-0000-0000-000084010000}"/>
    <cellStyle name="Calculation 8 21" xfId="1703" xr:uid="{00000000-0005-0000-0000-000085010000}"/>
    <cellStyle name="Calculation 8 22" xfId="1776" xr:uid="{00000000-0005-0000-0000-000086010000}"/>
    <cellStyle name="Calculation 8 23" xfId="1904" xr:uid="{00000000-0005-0000-0000-000087010000}"/>
    <cellStyle name="Calculation 8 24" xfId="1822" xr:uid="{00000000-0005-0000-0000-000088010000}"/>
    <cellStyle name="Calculation 8 25" xfId="2102" xr:uid="{00000000-0005-0000-0000-000089010000}"/>
    <cellStyle name="Calculation 8 26" xfId="2005" xr:uid="{00000000-0005-0000-0000-00008A010000}"/>
    <cellStyle name="Calculation 8 27" xfId="2176" xr:uid="{00000000-0005-0000-0000-00008B010000}"/>
    <cellStyle name="Calculation 8 28" xfId="2308" xr:uid="{00000000-0005-0000-0000-00008C010000}"/>
    <cellStyle name="Calculation 8 29" xfId="2452" xr:uid="{00000000-0005-0000-0000-00008D010000}"/>
    <cellStyle name="Calculation 8 3" xfId="280" xr:uid="{00000000-0005-0000-0000-00008E010000}"/>
    <cellStyle name="Calculation 8 30" xfId="2532" xr:uid="{00000000-0005-0000-0000-00008F010000}"/>
    <cellStyle name="Calculation 8 31" xfId="2613" xr:uid="{00000000-0005-0000-0000-000090010000}"/>
    <cellStyle name="Calculation 8 32" xfId="2466" xr:uid="{00000000-0005-0000-0000-000091010000}"/>
    <cellStyle name="Calculation 8 33" xfId="2738" xr:uid="{00000000-0005-0000-0000-000092010000}"/>
    <cellStyle name="Calculation 8 4" xfId="376" xr:uid="{00000000-0005-0000-0000-000093010000}"/>
    <cellStyle name="Calculation 8 5" xfId="369" xr:uid="{00000000-0005-0000-0000-000094010000}"/>
    <cellStyle name="Calculation 8 6" xfId="464" xr:uid="{00000000-0005-0000-0000-000095010000}"/>
    <cellStyle name="Calculation 8 7" xfId="601" xr:uid="{00000000-0005-0000-0000-000096010000}"/>
    <cellStyle name="Calculation 8 8" xfId="681" xr:uid="{00000000-0005-0000-0000-000097010000}"/>
    <cellStyle name="Calculation 8 9" xfId="760" xr:uid="{00000000-0005-0000-0000-000098010000}"/>
    <cellStyle name="Calculation 9" xfId="94" xr:uid="{00000000-0005-0000-0000-000099010000}"/>
    <cellStyle name="Calculation 9 10" xfId="839" xr:uid="{00000000-0005-0000-0000-00009A010000}"/>
    <cellStyle name="Calculation 9 11" xfId="919" xr:uid="{00000000-0005-0000-0000-00009B010000}"/>
    <cellStyle name="Calculation 9 12" xfId="1003" xr:uid="{00000000-0005-0000-0000-00009C010000}"/>
    <cellStyle name="Calculation 9 13" xfId="1081" xr:uid="{00000000-0005-0000-0000-00009D010000}"/>
    <cellStyle name="Calculation 9 14" xfId="1160" xr:uid="{00000000-0005-0000-0000-00009E010000}"/>
    <cellStyle name="Calculation 9 15" xfId="1235" xr:uid="{00000000-0005-0000-0000-00009F010000}"/>
    <cellStyle name="Calculation 9 16" xfId="1313" xr:uid="{00000000-0005-0000-0000-0000A0010000}"/>
    <cellStyle name="Calculation 9 17" xfId="1394" xr:uid="{00000000-0005-0000-0000-0000A1010000}"/>
    <cellStyle name="Calculation 9 18" xfId="1472" xr:uid="{00000000-0005-0000-0000-0000A2010000}"/>
    <cellStyle name="Calculation 9 19" xfId="1551" xr:uid="{00000000-0005-0000-0000-0000A3010000}"/>
    <cellStyle name="Calculation 9 2" xfId="224" xr:uid="{00000000-0005-0000-0000-0000A4010000}"/>
    <cellStyle name="Calculation 9 20" xfId="1629" xr:uid="{00000000-0005-0000-0000-0000A5010000}"/>
    <cellStyle name="Calculation 9 21" xfId="1701" xr:uid="{00000000-0005-0000-0000-0000A6010000}"/>
    <cellStyle name="Calculation 9 22" xfId="1774" xr:uid="{00000000-0005-0000-0000-0000A7010000}"/>
    <cellStyle name="Calculation 9 23" xfId="1902" xr:uid="{00000000-0005-0000-0000-0000A8010000}"/>
    <cellStyle name="Calculation 9 24" xfId="1974" xr:uid="{00000000-0005-0000-0000-0000A9010000}"/>
    <cellStyle name="Calculation 9 25" xfId="2100" xr:uid="{00000000-0005-0000-0000-0000AA010000}"/>
    <cellStyle name="Calculation 9 26" xfId="2191" xr:uid="{00000000-0005-0000-0000-0000AB010000}"/>
    <cellStyle name="Calculation 9 27" xfId="2240" xr:uid="{00000000-0005-0000-0000-0000AC010000}"/>
    <cellStyle name="Calculation 9 28" xfId="2153" xr:uid="{00000000-0005-0000-0000-0000AD010000}"/>
    <cellStyle name="Calculation 9 29" xfId="2450" xr:uid="{00000000-0005-0000-0000-0000AE010000}"/>
    <cellStyle name="Calculation 9 3" xfId="157" xr:uid="{00000000-0005-0000-0000-0000AF010000}"/>
    <cellStyle name="Calculation 9 30" xfId="2530" xr:uid="{00000000-0005-0000-0000-0000B0010000}"/>
    <cellStyle name="Calculation 9 31" xfId="2611" xr:uid="{00000000-0005-0000-0000-0000B1010000}"/>
    <cellStyle name="Calculation 9 32" xfId="2247" xr:uid="{00000000-0005-0000-0000-0000B2010000}"/>
    <cellStyle name="Calculation 9 33" xfId="2736" xr:uid="{00000000-0005-0000-0000-0000B3010000}"/>
    <cellStyle name="Calculation 9 4" xfId="360" xr:uid="{00000000-0005-0000-0000-0000B4010000}"/>
    <cellStyle name="Calculation 9 5" xfId="408" xr:uid="{00000000-0005-0000-0000-0000B5010000}"/>
    <cellStyle name="Calculation 9 6" xfId="546" xr:uid="{00000000-0005-0000-0000-0000B6010000}"/>
    <cellStyle name="Calculation 9 7" xfId="599" xr:uid="{00000000-0005-0000-0000-0000B7010000}"/>
    <cellStyle name="Calculation 9 8" xfId="679" xr:uid="{00000000-0005-0000-0000-0000B8010000}"/>
    <cellStyle name="Calculation 9 9" xfId="758" xr:uid="{00000000-0005-0000-0000-0000B9010000}"/>
    <cellStyle name="Check Cell 2" xfId="30" xr:uid="{00000000-0005-0000-0000-0000BA010000}"/>
    <cellStyle name="Comma 2" xfId="48" xr:uid="{00000000-0005-0000-0000-0000BB010000}"/>
    <cellStyle name="Excel Built-in Normal" xfId="49" xr:uid="{00000000-0005-0000-0000-0000BC010000}"/>
    <cellStyle name="Explanatory Text 2" xfId="31" xr:uid="{00000000-0005-0000-0000-0000BD010000}"/>
    <cellStyle name="Good 2" xfId="32" xr:uid="{00000000-0005-0000-0000-0000BE010000}"/>
    <cellStyle name="Heading 1 2" xfId="33" xr:uid="{00000000-0005-0000-0000-0000BF010000}"/>
    <cellStyle name="Heading 2 2" xfId="34" xr:uid="{00000000-0005-0000-0000-0000C0010000}"/>
    <cellStyle name="Heading 3 2" xfId="35" xr:uid="{00000000-0005-0000-0000-0000C1010000}"/>
    <cellStyle name="Heading 4 2" xfId="36" xr:uid="{00000000-0005-0000-0000-0000C2010000}"/>
    <cellStyle name="Hyperlink 2" xfId="37" xr:uid="{00000000-0005-0000-0000-0000C3010000}"/>
    <cellStyle name="Input 10" xfId="95" xr:uid="{00000000-0005-0000-0000-0000C4010000}"/>
    <cellStyle name="Input 10 10" xfId="840" xr:uid="{00000000-0005-0000-0000-0000C5010000}"/>
    <cellStyle name="Input 10 11" xfId="920" xr:uid="{00000000-0005-0000-0000-0000C6010000}"/>
    <cellStyle name="Input 10 12" xfId="1004" xr:uid="{00000000-0005-0000-0000-0000C7010000}"/>
    <cellStyle name="Input 10 13" xfId="1082" xr:uid="{00000000-0005-0000-0000-0000C8010000}"/>
    <cellStyle name="Input 10 14" xfId="1161" xr:uid="{00000000-0005-0000-0000-0000C9010000}"/>
    <cellStyle name="Input 10 15" xfId="1236" xr:uid="{00000000-0005-0000-0000-0000CA010000}"/>
    <cellStyle name="Input 10 16" xfId="1314" xr:uid="{00000000-0005-0000-0000-0000CB010000}"/>
    <cellStyle name="Input 10 17" xfId="1395" xr:uid="{00000000-0005-0000-0000-0000CC010000}"/>
    <cellStyle name="Input 10 18" xfId="1473" xr:uid="{00000000-0005-0000-0000-0000CD010000}"/>
    <cellStyle name="Input 10 19" xfId="1552" xr:uid="{00000000-0005-0000-0000-0000CE010000}"/>
    <cellStyle name="Input 10 2" xfId="225" xr:uid="{00000000-0005-0000-0000-0000CF010000}"/>
    <cellStyle name="Input 10 20" xfId="1630" xr:uid="{00000000-0005-0000-0000-0000D0010000}"/>
    <cellStyle name="Input 10 21" xfId="1702" xr:uid="{00000000-0005-0000-0000-0000D1010000}"/>
    <cellStyle name="Input 10 22" xfId="1775" xr:uid="{00000000-0005-0000-0000-0000D2010000}"/>
    <cellStyle name="Input 10 23" xfId="1903" xr:uid="{00000000-0005-0000-0000-0000D3010000}"/>
    <cellStyle name="Input 10 24" xfId="2021" xr:uid="{00000000-0005-0000-0000-0000D4010000}"/>
    <cellStyle name="Input 10 25" xfId="2101" xr:uid="{00000000-0005-0000-0000-0000D5010000}"/>
    <cellStyle name="Input 10 26" xfId="1980" xr:uid="{00000000-0005-0000-0000-0000D6010000}"/>
    <cellStyle name="Input 10 27" xfId="2242" xr:uid="{00000000-0005-0000-0000-0000D7010000}"/>
    <cellStyle name="Input 10 28" xfId="2235" xr:uid="{00000000-0005-0000-0000-0000D8010000}"/>
    <cellStyle name="Input 10 29" xfId="2451" xr:uid="{00000000-0005-0000-0000-0000D9010000}"/>
    <cellStyle name="Input 10 3" xfId="178" xr:uid="{00000000-0005-0000-0000-0000DA010000}"/>
    <cellStyle name="Input 10 30" xfId="2531" xr:uid="{00000000-0005-0000-0000-0000DB010000}"/>
    <cellStyle name="Input 10 31" xfId="2612" xr:uid="{00000000-0005-0000-0000-0000DC010000}"/>
    <cellStyle name="Input 10 32" xfId="2381" xr:uid="{00000000-0005-0000-0000-0000DD010000}"/>
    <cellStyle name="Input 10 33" xfId="2737" xr:uid="{00000000-0005-0000-0000-0000DE010000}"/>
    <cellStyle name="Input 10 4" xfId="167" xr:uid="{00000000-0005-0000-0000-0000DF010000}"/>
    <cellStyle name="Input 10 5" xfId="331" xr:uid="{00000000-0005-0000-0000-0000E0010000}"/>
    <cellStyle name="Input 10 6" xfId="482" xr:uid="{00000000-0005-0000-0000-0000E1010000}"/>
    <cellStyle name="Input 10 7" xfId="600" xr:uid="{00000000-0005-0000-0000-0000E2010000}"/>
    <cellStyle name="Input 10 8" xfId="680" xr:uid="{00000000-0005-0000-0000-0000E3010000}"/>
    <cellStyle name="Input 10 9" xfId="759" xr:uid="{00000000-0005-0000-0000-0000E4010000}"/>
    <cellStyle name="Input 11" xfId="117" xr:uid="{00000000-0005-0000-0000-0000E5010000}"/>
    <cellStyle name="Input 11 10" xfId="862" xr:uid="{00000000-0005-0000-0000-0000E6010000}"/>
    <cellStyle name="Input 11 11" xfId="942" xr:uid="{00000000-0005-0000-0000-0000E7010000}"/>
    <cellStyle name="Input 11 12" xfId="1025" xr:uid="{00000000-0005-0000-0000-0000E8010000}"/>
    <cellStyle name="Input 11 13" xfId="1104" xr:uid="{00000000-0005-0000-0000-0000E9010000}"/>
    <cellStyle name="Input 11 14" xfId="1181" xr:uid="{00000000-0005-0000-0000-0000EA010000}"/>
    <cellStyle name="Input 11 15" xfId="1257" xr:uid="{00000000-0005-0000-0000-0000EB010000}"/>
    <cellStyle name="Input 11 16" xfId="1335" xr:uid="{00000000-0005-0000-0000-0000EC010000}"/>
    <cellStyle name="Input 11 17" xfId="1416" xr:uid="{00000000-0005-0000-0000-0000ED010000}"/>
    <cellStyle name="Input 11 18" xfId="1494" xr:uid="{00000000-0005-0000-0000-0000EE010000}"/>
    <cellStyle name="Input 11 19" xfId="1573" xr:uid="{00000000-0005-0000-0000-0000EF010000}"/>
    <cellStyle name="Input 11 2" xfId="247" xr:uid="{00000000-0005-0000-0000-0000F0010000}"/>
    <cellStyle name="Input 11 20" xfId="1650" xr:uid="{00000000-0005-0000-0000-0000F1010000}"/>
    <cellStyle name="Input 11 21" xfId="1722" xr:uid="{00000000-0005-0000-0000-0000F2010000}"/>
    <cellStyle name="Input 11 22" xfId="1795" xr:uid="{00000000-0005-0000-0000-0000F3010000}"/>
    <cellStyle name="Input 11 23" xfId="1925" xr:uid="{00000000-0005-0000-0000-0000F4010000}"/>
    <cellStyle name="Input 11 24" xfId="1877" xr:uid="{00000000-0005-0000-0000-0000F5010000}"/>
    <cellStyle name="Input 11 25" xfId="2121" xr:uid="{00000000-0005-0000-0000-0000F6010000}"/>
    <cellStyle name="Input 11 26" xfId="2188" xr:uid="{00000000-0005-0000-0000-0000F7010000}"/>
    <cellStyle name="Input 11 27" xfId="2148" xr:uid="{00000000-0005-0000-0000-0000F8010000}"/>
    <cellStyle name="Input 11 28" xfId="2392" xr:uid="{00000000-0005-0000-0000-0000F9010000}"/>
    <cellStyle name="Input 11 29" xfId="2473" xr:uid="{00000000-0005-0000-0000-0000FA010000}"/>
    <cellStyle name="Input 11 3" xfId="272" xr:uid="{00000000-0005-0000-0000-0000FB010000}"/>
    <cellStyle name="Input 11 30" xfId="2551" xr:uid="{00000000-0005-0000-0000-0000FC010000}"/>
    <cellStyle name="Input 11 31" xfId="2634" xr:uid="{00000000-0005-0000-0000-0000FD010000}"/>
    <cellStyle name="Input 11 32" xfId="2323" xr:uid="{00000000-0005-0000-0000-0000FE010000}"/>
    <cellStyle name="Input 11 33" xfId="2757" xr:uid="{00000000-0005-0000-0000-0000FF010000}"/>
    <cellStyle name="Input 11 4" xfId="405" xr:uid="{00000000-0005-0000-0000-000000020000}"/>
    <cellStyle name="Input 11 5" xfId="151" xr:uid="{00000000-0005-0000-0000-000001020000}"/>
    <cellStyle name="Input 11 6" xfId="510" xr:uid="{00000000-0005-0000-0000-000002020000}"/>
    <cellStyle name="Input 11 7" xfId="622" xr:uid="{00000000-0005-0000-0000-000003020000}"/>
    <cellStyle name="Input 11 8" xfId="702" xr:uid="{00000000-0005-0000-0000-000004020000}"/>
    <cellStyle name="Input 11 9" xfId="781" xr:uid="{00000000-0005-0000-0000-000005020000}"/>
    <cellStyle name="Input 12" xfId="129" xr:uid="{00000000-0005-0000-0000-000006020000}"/>
    <cellStyle name="Input 12 10" xfId="874" xr:uid="{00000000-0005-0000-0000-000007020000}"/>
    <cellStyle name="Input 12 11" xfId="953" xr:uid="{00000000-0005-0000-0000-000008020000}"/>
    <cellStyle name="Input 12 12" xfId="1036" xr:uid="{00000000-0005-0000-0000-000009020000}"/>
    <cellStyle name="Input 12 13" xfId="1115" xr:uid="{00000000-0005-0000-0000-00000A020000}"/>
    <cellStyle name="Input 12 14" xfId="1192" xr:uid="{00000000-0005-0000-0000-00000B020000}"/>
    <cellStyle name="Input 12 15" xfId="1268" xr:uid="{00000000-0005-0000-0000-00000C020000}"/>
    <cellStyle name="Input 12 16" xfId="1346" xr:uid="{00000000-0005-0000-0000-00000D020000}"/>
    <cellStyle name="Input 12 17" xfId="1427" xr:uid="{00000000-0005-0000-0000-00000E020000}"/>
    <cellStyle name="Input 12 18" xfId="1505" xr:uid="{00000000-0005-0000-0000-00000F020000}"/>
    <cellStyle name="Input 12 19" xfId="1584" xr:uid="{00000000-0005-0000-0000-000010020000}"/>
    <cellStyle name="Input 12 2" xfId="259" xr:uid="{00000000-0005-0000-0000-000011020000}"/>
    <cellStyle name="Input 12 20" xfId="1662" xr:uid="{00000000-0005-0000-0000-000012020000}"/>
    <cellStyle name="Input 12 21" xfId="1732" xr:uid="{00000000-0005-0000-0000-000013020000}"/>
    <cellStyle name="Input 12 22" xfId="1805" xr:uid="{00000000-0005-0000-0000-000014020000}"/>
    <cellStyle name="Input 12 23" xfId="1937" xr:uid="{00000000-0005-0000-0000-000015020000}"/>
    <cellStyle name="Input 12 24" xfId="1842" xr:uid="{00000000-0005-0000-0000-000016020000}"/>
    <cellStyle name="Input 12 25" xfId="2133" xr:uid="{00000000-0005-0000-0000-000017020000}"/>
    <cellStyle name="Input 12 26" xfId="2162" xr:uid="{00000000-0005-0000-0000-000018020000}"/>
    <cellStyle name="Input 12 27" xfId="2299" xr:uid="{00000000-0005-0000-0000-000019020000}"/>
    <cellStyle name="Input 12 28" xfId="2404" xr:uid="{00000000-0005-0000-0000-00001A020000}"/>
    <cellStyle name="Input 12 29" xfId="2485" xr:uid="{00000000-0005-0000-0000-00001B020000}"/>
    <cellStyle name="Input 12 3" xfId="332" xr:uid="{00000000-0005-0000-0000-00001C020000}"/>
    <cellStyle name="Input 12 30" xfId="2562" xr:uid="{00000000-0005-0000-0000-00001D020000}"/>
    <cellStyle name="Input 12 31" xfId="2646" xr:uid="{00000000-0005-0000-0000-00001E020000}"/>
    <cellStyle name="Input 12 32" xfId="2629" xr:uid="{00000000-0005-0000-0000-00001F020000}"/>
    <cellStyle name="Input 12 33" xfId="2767" xr:uid="{00000000-0005-0000-0000-000020020000}"/>
    <cellStyle name="Input 12 4" xfId="333" xr:uid="{00000000-0005-0000-0000-000021020000}"/>
    <cellStyle name="Input 12 5" xfId="373" xr:uid="{00000000-0005-0000-0000-000022020000}"/>
    <cellStyle name="Input 12 6" xfId="537" xr:uid="{00000000-0005-0000-0000-000023020000}"/>
    <cellStyle name="Input 12 7" xfId="633" xr:uid="{00000000-0005-0000-0000-000024020000}"/>
    <cellStyle name="Input 12 8" xfId="714" xr:uid="{00000000-0005-0000-0000-000025020000}"/>
    <cellStyle name="Input 12 9" xfId="793" xr:uid="{00000000-0005-0000-0000-000026020000}"/>
    <cellStyle name="Input 13" xfId="134" xr:uid="{00000000-0005-0000-0000-000027020000}"/>
    <cellStyle name="Input 13 10" xfId="879" xr:uid="{00000000-0005-0000-0000-000028020000}"/>
    <cellStyle name="Input 13 11" xfId="958" xr:uid="{00000000-0005-0000-0000-000029020000}"/>
    <cellStyle name="Input 13 12" xfId="1041" xr:uid="{00000000-0005-0000-0000-00002A020000}"/>
    <cellStyle name="Input 13 13" xfId="1120" xr:uid="{00000000-0005-0000-0000-00002B020000}"/>
    <cellStyle name="Input 13 14" xfId="1197" xr:uid="{00000000-0005-0000-0000-00002C020000}"/>
    <cellStyle name="Input 13 15" xfId="1273" xr:uid="{00000000-0005-0000-0000-00002D020000}"/>
    <cellStyle name="Input 13 16" xfId="1351" xr:uid="{00000000-0005-0000-0000-00002E020000}"/>
    <cellStyle name="Input 13 17" xfId="1432" xr:uid="{00000000-0005-0000-0000-00002F020000}"/>
    <cellStyle name="Input 13 18" xfId="1510" xr:uid="{00000000-0005-0000-0000-000030020000}"/>
    <cellStyle name="Input 13 19" xfId="1589" xr:uid="{00000000-0005-0000-0000-000031020000}"/>
    <cellStyle name="Input 13 2" xfId="264" xr:uid="{00000000-0005-0000-0000-000032020000}"/>
    <cellStyle name="Input 13 20" xfId="1667" xr:uid="{00000000-0005-0000-0000-000033020000}"/>
    <cellStyle name="Input 13 21" xfId="1737" xr:uid="{00000000-0005-0000-0000-000034020000}"/>
    <cellStyle name="Input 13 22" xfId="1810" xr:uid="{00000000-0005-0000-0000-000035020000}"/>
    <cellStyle name="Input 13 23" xfId="1942" xr:uid="{00000000-0005-0000-0000-000036020000}"/>
    <cellStyle name="Input 13 24" xfId="2064" xr:uid="{00000000-0005-0000-0000-000037020000}"/>
    <cellStyle name="Input 13 25" xfId="2138" xr:uid="{00000000-0005-0000-0000-000038020000}"/>
    <cellStyle name="Input 13 26" xfId="2223" xr:uid="{00000000-0005-0000-0000-000039020000}"/>
    <cellStyle name="Input 13 27" xfId="2304" xr:uid="{00000000-0005-0000-0000-00003A020000}"/>
    <cellStyle name="Input 13 28" xfId="2409" xr:uid="{00000000-0005-0000-0000-00003B020000}"/>
    <cellStyle name="Input 13 29" xfId="2490" xr:uid="{00000000-0005-0000-0000-00003C020000}"/>
    <cellStyle name="Input 13 3" xfId="166" xr:uid="{00000000-0005-0000-0000-00003D020000}"/>
    <cellStyle name="Input 13 30" xfId="2567" xr:uid="{00000000-0005-0000-0000-00003E020000}"/>
    <cellStyle name="Input 13 31" xfId="2651" xr:uid="{00000000-0005-0000-0000-00003F020000}"/>
    <cellStyle name="Input 13 32" xfId="2627" xr:uid="{00000000-0005-0000-0000-000040020000}"/>
    <cellStyle name="Input 13 33" xfId="2772" xr:uid="{00000000-0005-0000-0000-000041020000}"/>
    <cellStyle name="Input 13 4" xfId="413" xr:uid="{00000000-0005-0000-0000-000042020000}"/>
    <cellStyle name="Input 13 5" xfId="140" xr:uid="{00000000-0005-0000-0000-000043020000}"/>
    <cellStyle name="Input 13 6" xfId="589" xr:uid="{00000000-0005-0000-0000-000044020000}"/>
    <cellStyle name="Input 13 7" xfId="638" xr:uid="{00000000-0005-0000-0000-000045020000}"/>
    <cellStyle name="Input 13 8" xfId="719" xr:uid="{00000000-0005-0000-0000-000046020000}"/>
    <cellStyle name="Input 13 9" xfId="798" xr:uid="{00000000-0005-0000-0000-000047020000}"/>
    <cellStyle name="Input 14" xfId="38" xr:uid="{00000000-0005-0000-0000-000048020000}"/>
    <cellStyle name="Input 15" xfId="170" xr:uid="{00000000-0005-0000-0000-000049020000}"/>
    <cellStyle name="Input 16" xfId="302" xr:uid="{00000000-0005-0000-0000-00004A020000}"/>
    <cellStyle name="Input 17" xfId="540" xr:uid="{00000000-0005-0000-0000-00004B020000}"/>
    <cellStyle name="Input 18" xfId="536" xr:uid="{00000000-0005-0000-0000-00004C020000}"/>
    <cellStyle name="Input 19" xfId="533" xr:uid="{00000000-0005-0000-0000-00004D020000}"/>
    <cellStyle name="Input 2" xfId="56" xr:uid="{00000000-0005-0000-0000-00004E020000}"/>
    <cellStyle name="Input 2 10" xfId="707" xr:uid="{00000000-0005-0000-0000-00004F020000}"/>
    <cellStyle name="Input 2 11" xfId="799" xr:uid="{00000000-0005-0000-0000-000050020000}"/>
    <cellStyle name="Input 2 12" xfId="965" xr:uid="{00000000-0005-0000-0000-000051020000}"/>
    <cellStyle name="Input 2 13" xfId="960" xr:uid="{00000000-0005-0000-0000-000052020000}"/>
    <cellStyle name="Input 2 14" xfId="857" xr:uid="{00000000-0005-0000-0000-000053020000}"/>
    <cellStyle name="Input 2 15" xfId="1121" xr:uid="{00000000-0005-0000-0000-000054020000}"/>
    <cellStyle name="Input 2 16" xfId="833" xr:uid="{00000000-0005-0000-0000-000055020000}"/>
    <cellStyle name="Input 2 17" xfId="1357" xr:uid="{00000000-0005-0000-0000-000056020000}"/>
    <cellStyle name="Input 2 18" xfId="1288" xr:uid="{00000000-0005-0000-0000-000057020000}"/>
    <cellStyle name="Input 2 19" xfId="1516" xr:uid="{00000000-0005-0000-0000-000058020000}"/>
    <cellStyle name="Input 2 2" xfId="186" xr:uid="{00000000-0005-0000-0000-000059020000}"/>
    <cellStyle name="Input 2 20" xfId="1447" xr:uid="{00000000-0005-0000-0000-00005A020000}"/>
    <cellStyle name="Input 2 21" xfId="1590" xr:uid="{00000000-0005-0000-0000-00005B020000}"/>
    <cellStyle name="Input 2 22" xfId="1740" xr:uid="{00000000-0005-0000-0000-00005C020000}"/>
    <cellStyle name="Input 2 23" xfId="1864" xr:uid="{00000000-0005-0000-0000-00005D020000}"/>
    <cellStyle name="Input 2 24" xfId="2008" xr:uid="{00000000-0005-0000-0000-00005E020000}"/>
    <cellStyle name="Input 2 25" xfId="1834" xr:uid="{00000000-0005-0000-0000-00005F020000}"/>
    <cellStyle name="Input 2 26" xfId="2046" xr:uid="{00000000-0005-0000-0000-000060020000}"/>
    <cellStyle name="Input 2 27" xfId="2233" xr:uid="{00000000-0005-0000-0000-000061020000}"/>
    <cellStyle name="Input 2 28" xfId="2310" xr:uid="{00000000-0005-0000-0000-000062020000}"/>
    <cellStyle name="Input 2 29" xfId="2295" xr:uid="{00000000-0005-0000-0000-000063020000}"/>
    <cellStyle name="Input 2 3" xfId="144" xr:uid="{00000000-0005-0000-0000-000064020000}"/>
    <cellStyle name="Input 2 30" xfId="2373" xr:uid="{00000000-0005-0000-0000-000065020000}"/>
    <cellStyle name="Input 2 31" xfId="2573" xr:uid="{00000000-0005-0000-0000-000066020000}"/>
    <cellStyle name="Input 2 32" xfId="2695" xr:uid="{00000000-0005-0000-0000-000067020000}"/>
    <cellStyle name="Input 2 33" xfId="2670" xr:uid="{00000000-0005-0000-0000-000068020000}"/>
    <cellStyle name="Input 2 4" xfId="370" xr:uid="{00000000-0005-0000-0000-000069020000}"/>
    <cellStyle name="Input 2 5" xfId="479" xr:uid="{00000000-0005-0000-0000-00006A020000}"/>
    <cellStyle name="Input 2 6" xfId="583" xr:uid="{00000000-0005-0000-0000-00006B020000}"/>
    <cellStyle name="Input 2 7" xfId="520" xr:uid="{00000000-0005-0000-0000-00006C020000}"/>
    <cellStyle name="Input 2 8" xfId="555" xr:uid="{00000000-0005-0000-0000-00006D020000}"/>
    <cellStyle name="Input 2 9" xfId="559" xr:uid="{00000000-0005-0000-0000-00006E020000}"/>
    <cellStyle name="Input 20" xfId="492" xr:uid="{00000000-0005-0000-0000-00006F020000}"/>
    <cellStyle name="Input 21" xfId="776" xr:uid="{00000000-0005-0000-0000-000070020000}"/>
    <cellStyle name="Input 22" xfId="530" xr:uid="{00000000-0005-0000-0000-000071020000}"/>
    <cellStyle name="Input 23" xfId="580" xr:uid="{00000000-0005-0000-0000-000072020000}"/>
    <cellStyle name="Input 24" xfId="1055" xr:uid="{00000000-0005-0000-0000-000073020000}"/>
    <cellStyle name="Input 25" xfId="673" xr:uid="{00000000-0005-0000-0000-000074020000}"/>
    <cellStyle name="Input 26" xfId="1846" xr:uid="{00000000-0005-0000-0000-000075020000}"/>
    <cellStyle name="Input 27" xfId="1948" xr:uid="{00000000-0005-0000-0000-000076020000}"/>
    <cellStyle name="Input 28" xfId="1991" xr:uid="{00000000-0005-0000-0000-000077020000}"/>
    <cellStyle name="Input 29" xfId="2192" xr:uid="{00000000-0005-0000-0000-000078020000}"/>
    <cellStyle name="Input 3" xfId="59" xr:uid="{00000000-0005-0000-0000-000079020000}"/>
    <cellStyle name="Input 3 10" xfId="805" xr:uid="{00000000-0005-0000-0000-00007A020000}"/>
    <cellStyle name="Input 3 11" xfId="462" xr:uid="{00000000-0005-0000-0000-00007B020000}"/>
    <cellStyle name="Input 3 12" xfId="968" xr:uid="{00000000-0005-0000-0000-00007C020000}"/>
    <cellStyle name="Input 3 13" xfId="935" xr:uid="{00000000-0005-0000-0000-00007D020000}"/>
    <cellStyle name="Input 3 14" xfId="1127" xr:uid="{00000000-0005-0000-0000-00007E020000}"/>
    <cellStyle name="Input 3 15" xfId="594" xr:uid="{00000000-0005-0000-0000-00007F020000}"/>
    <cellStyle name="Input 3 16" xfId="1279" xr:uid="{00000000-0005-0000-0000-000080020000}"/>
    <cellStyle name="Input 3 17" xfId="1360" xr:uid="{00000000-0005-0000-0000-000081020000}"/>
    <cellStyle name="Input 3 18" xfId="1438" xr:uid="{00000000-0005-0000-0000-000082020000}"/>
    <cellStyle name="Input 3 19" xfId="1519" xr:uid="{00000000-0005-0000-0000-000083020000}"/>
    <cellStyle name="Input 3 2" xfId="189" xr:uid="{00000000-0005-0000-0000-000084020000}"/>
    <cellStyle name="Input 3 20" xfId="1596" xr:uid="{00000000-0005-0000-0000-000085020000}"/>
    <cellStyle name="Input 3 21" xfId="1434" xr:uid="{00000000-0005-0000-0000-000086020000}"/>
    <cellStyle name="Input 3 22" xfId="1743" xr:uid="{00000000-0005-0000-0000-000087020000}"/>
    <cellStyle name="Input 3 23" xfId="1867" xr:uid="{00000000-0005-0000-0000-000088020000}"/>
    <cellStyle name="Input 3 24" xfId="2047" xr:uid="{00000000-0005-0000-0000-000089020000}"/>
    <cellStyle name="Input 3 25" xfId="1815" xr:uid="{00000000-0005-0000-0000-00008A020000}"/>
    <cellStyle name="Input 3 26" xfId="2065" xr:uid="{00000000-0005-0000-0000-00008B020000}"/>
    <cellStyle name="Input 3 27" xfId="2271" xr:uid="{00000000-0005-0000-0000-00008C020000}"/>
    <cellStyle name="Input 3 28" xfId="2355" xr:uid="{00000000-0005-0000-0000-00008D020000}"/>
    <cellStyle name="Input 3 29" xfId="2416" xr:uid="{00000000-0005-0000-0000-00008E020000}"/>
    <cellStyle name="Input 3 3" xfId="173" xr:uid="{00000000-0005-0000-0000-00008F020000}"/>
    <cellStyle name="Input 3 30" xfId="2496" xr:uid="{00000000-0005-0000-0000-000090020000}"/>
    <cellStyle name="Input 3 31" xfId="2576" xr:uid="{00000000-0005-0000-0000-000091020000}"/>
    <cellStyle name="Input 3 32" xfId="2248" xr:uid="{00000000-0005-0000-0000-000092020000}"/>
    <cellStyle name="Input 3 33" xfId="2686" xr:uid="{00000000-0005-0000-0000-000093020000}"/>
    <cellStyle name="Input 3 4" xfId="431" xr:uid="{00000000-0005-0000-0000-000094020000}"/>
    <cellStyle name="Input 3 5" xfId="407" xr:uid="{00000000-0005-0000-0000-000095020000}"/>
    <cellStyle name="Input 3 6" xfId="529" xr:uid="{00000000-0005-0000-0000-000096020000}"/>
    <cellStyle name="Input 3 7" xfId="551" xr:uid="{00000000-0005-0000-0000-000097020000}"/>
    <cellStyle name="Input 3 8" xfId="644" xr:uid="{00000000-0005-0000-0000-000098020000}"/>
    <cellStyle name="Input 3 9" xfId="725" xr:uid="{00000000-0005-0000-0000-000099020000}"/>
    <cellStyle name="Input 30" xfId="2318" xr:uid="{00000000-0005-0000-0000-00009A020000}"/>
    <cellStyle name="Input 31" xfId="2369" xr:uid="{00000000-0005-0000-0000-00009B020000}"/>
    <cellStyle name="Input 32" xfId="2343" xr:uid="{00000000-0005-0000-0000-00009C020000}"/>
    <cellStyle name="Input 33" xfId="2524" xr:uid="{00000000-0005-0000-0000-00009D020000}"/>
    <cellStyle name="Input 34" xfId="2692" xr:uid="{00000000-0005-0000-0000-00009E020000}"/>
    <cellStyle name="Input 4" xfId="71" xr:uid="{00000000-0005-0000-0000-00009F020000}"/>
    <cellStyle name="Input 4 10" xfId="816" xr:uid="{00000000-0005-0000-0000-0000A0020000}"/>
    <cellStyle name="Input 4 11" xfId="896" xr:uid="{00000000-0005-0000-0000-0000A1020000}"/>
    <cellStyle name="Input 4 12" xfId="980" xr:uid="{00000000-0005-0000-0000-0000A2020000}"/>
    <cellStyle name="Input 4 13" xfId="1058" xr:uid="{00000000-0005-0000-0000-0000A3020000}"/>
    <cellStyle name="Input 4 14" xfId="1137" xr:uid="{00000000-0005-0000-0000-0000A4020000}"/>
    <cellStyle name="Input 4 15" xfId="1212" xr:uid="{00000000-0005-0000-0000-0000A5020000}"/>
    <cellStyle name="Input 4 16" xfId="1291" xr:uid="{00000000-0005-0000-0000-0000A6020000}"/>
    <cellStyle name="Input 4 17" xfId="1372" xr:uid="{00000000-0005-0000-0000-0000A7020000}"/>
    <cellStyle name="Input 4 18" xfId="1450" xr:uid="{00000000-0005-0000-0000-0000A8020000}"/>
    <cellStyle name="Input 4 19" xfId="1529" xr:uid="{00000000-0005-0000-0000-0000A9020000}"/>
    <cellStyle name="Input 4 2" xfId="201" xr:uid="{00000000-0005-0000-0000-0000AA020000}"/>
    <cellStyle name="Input 4 20" xfId="1607" xr:uid="{00000000-0005-0000-0000-0000AB020000}"/>
    <cellStyle name="Input 4 21" xfId="1680" xr:uid="{00000000-0005-0000-0000-0000AC020000}"/>
    <cellStyle name="Input 4 22" xfId="1753" xr:uid="{00000000-0005-0000-0000-0000AD020000}"/>
    <cellStyle name="Input 4 23" xfId="1879" xr:uid="{00000000-0005-0000-0000-0000AE020000}"/>
    <cellStyle name="Input 4 24" xfId="2020" xr:uid="{00000000-0005-0000-0000-0000AF020000}"/>
    <cellStyle name="Input 4 25" xfId="2077" xr:uid="{00000000-0005-0000-0000-0000B0020000}"/>
    <cellStyle name="Input 4 26" xfId="2193" xr:uid="{00000000-0005-0000-0000-0000B1020000}"/>
    <cellStyle name="Input 4 27" xfId="2238" xr:uid="{00000000-0005-0000-0000-0000B2020000}"/>
    <cellStyle name="Input 4 28" xfId="2262" xr:uid="{00000000-0005-0000-0000-0000B3020000}"/>
    <cellStyle name="Input 4 29" xfId="2427" xr:uid="{00000000-0005-0000-0000-0000B4020000}"/>
    <cellStyle name="Input 4 3" xfId="293" xr:uid="{00000000-0005-0000-0000-0000B5020000}"/>
    <cellStyle name="Input 4 30" xfId="2507" xr:uid="{00000000-0005-0000-0000-0000B6020000}"/>
    <cellStyle name="Input 4 31" xfId="2588" xr:uid="{00000000-0005-0000-0000-0000B7020000}"/>
    <cellStyle name="Input 4 32" xfId="2662" xr:uid="{00000000-0005-0000-0000-0000B8020000}"/>
    <cellStyle name="Input 4 33" xfId="2715" xr:uid="{00000000-0005-0000-0000-0000B9020000}"/>
    <cellStyle name="Input 4 4" xfId="404" xr:uid="{00000000-0005-0000-0000-0000BA020000}"/>
    <cellStyle name="Input 4 5" xfId="277" xr:uid="{00000000-0005-0000-0000-0000BB020000}"/>
    <cellStyle name="Input 4 6" xfId="513" xr:uid="{00000000-0005-0000-0000-0000BC020000}"/>
    <cellStyle name="Input 4 7" xfId="490" xr:uid="{00000000-0005-0000-0000-0000BD020000}"/>
    <cellStyle name="Input 4 8" xfId="656" xr:uid="{00000000-0005-0000-0000-0000BE020000}"/>
    <cellStyle name="Input 4 9" xfId="736" xr:uid="{00000000-0005-0000-0000-0000BF020000}"/>
    <cellStyle name="Input 5" xfId="81" xr:uid="{00000000-0005-0000-0000-0000C0020000}"/>
    <cellStyle name="Input 5 10" xfId="826" xr:uid="{00000000-0005-0000-0000-0000C1020000}"/>
    <cellStyle name="Input 5 11" xfId="906" xr:uid="{00000000-0005-0000-0000-0000C2020000}"/>
    <cellStyle name="Input 5 12" xfId="990" xr:uid="{00000000-0005-0000-0000-0000C3020000}"/>
    <cellStyle name="Input 5 13" xfId="1068" xr:uid="{00000000-0005-0000-0000-0000C4020000}"/>
    <cellStyle name="Input 5 14" xfId="1147" xr:uid="{00000000-0005-0000-0000-0000C5020000}"/>
    <cellStyle name="Input 5 15" xfId="1222" xr:uid="{00000000-0005-0000-0000-0000C6020000}"/>
    <cellStyle name="Input 5 16" xfId="1301" xr:uid="{00000000-0005-0000-0000-0000C7020000}"/>
    <cellStyle name="Input 5 17" xfId="1382" xr:uid="{00000000-0005-0000-0000-0000C8020000}"/>
    <cellStyle name="Input 5 18" xfId="1460" xr:uid="{00000000-0005-0000-0000-0000C9020000}"/>
    <cellStyle name="Input 5 19" xfId="1539" xr:uid="{00000000-0005-0000-0000-0000CA020000}"/>
    <cellStyle name="Input 5 2" xfId="211" xr:uid="{00000000-0005-0000-0000-0000CB020000}"/>
    <cellStyle name="Input 5 20" xfId="1617" xr:uid="{00000000-0005-0000-0000-0000CC020000}"/>
    <cellStyle name="Input 5 21" xfId="1690" xr:uid="{00000000-0005-0000-0000-0000CD020000}"/>
    <cellStyle name="Input 5 22" xfId="1763" xr:uid="{00000000-0005-0000-0000-0000CE020000}"/>
    <cellStyle name="Input 5 23" xfId="1889" xr:uid="{00000000-0005-0000-0000-0000CF020000}"/>
    <cellStyle name="Input 5 24" xfId="1848" xr:uid="{00000000-0005-0000-0000-0000D0020000}"/>
    <cellStyle name="Input 5 25" xfId="2087" xr:uid="{00000000-0005-0000-0000-0000D1020000}"/>
    <cellStyle name="Input 5 26" xfId="2092" xr:uid="{00000000-0005-0000-0000-0000D2020000}"/>
    <cellStyle name="Input 5 27" xfId="2048" xr:uid="{00000000-0005-0000-0000-0000D3020000}"/>
    <cellStyle name="Input 5 28" xfId="2231" xr:uid="{00000000-0005-0000-0000-0000D4020000}"/>
    <cellStyle name="Input 5 29" xfId="2437" xr:uid="{00000000-0005-0000-0000-0000D5020000}"/>
    <cellStyle name="Input 5 3" xfId="311" xr:uid="{00000000-0005-0000-0000-0000D6020000}"/>
    <cellStyle name="Input 5 30" xfId="2517" xr:uid="{00000000-0005-0000-0000-0000D7020000}"/>
    <cellStyle name="Input 5 31" xfId="2598" xr:uid="{00000000-0005-0000-0000-0000D8020000}"/>
    <cellStyle name="Input 5 32" xfId="2665" xr:uid="{00000000-0005-0000-0000-0000D9020000}"/>
    <cellStyle name="Input 5 33" xfId="2725" xr:uid="{00000000-0005-0000-0000-0000DA020000}"/>
    <cellStyle name="Input 5 4" xfId="252" xr:uid="{00000000-0005-0000-0000-0000DB020000}"/>
    <cellStyle name="Input 5 5" xfId="449" xr:uid="{00000000-0005-0000-0000-0000DC020000}"/>
    <cellStyle name="Input 5 6" xfId="582" xr:uid="{00000000-0005-0000-0000-0000DD020000}"/>
    <cellStyle name="Input 5 7" xfId="565" xr:uid="{00000000-0005-0000-0000-0000DE020000}"/>
    <cellStyle name="Input 5 8" xfId="666" xr:uid="{00000000-0005-0000-0000-0000DF020000}"/>
    <cellStyle name="Input 5 9" xfId="746" xr:uid="{00000000-0005-0000-0000-0000E0020000}"/>
    <cellStyle name="Input 6" xfId="76" xr:uid="{00000000-0005-0000-0000-0000E1020000}"/>
    <cellStyle name="Input 6 10" xfId="821" xr:uid="{00000000-0005-0000-0000-0000E2020000}"/>
    <cellStyle name="Input 6 11" xfId="901" xr:uid="{00000000-0005-0000-0000-0000E3020000}"/>
    <cellStyle name="Input 6 12" xfId="985" xr:uid="{00000000-0005-0000-0000-0000E4020000}"/>
    <cellStyle name="Input 6 13" xfId="1063" xr:uid="{00000000-0005-0000-0000-0000E5020000}"/>
    <cellStyle name="Input 6 14" xfId="1142" xr:uid="{00000000-0005-0000-0000-0000E6020000}"/>
    <cellStyle name="Input 6 15" xfId="1217" xr:uid="{00000000-0005-0000-0000-0000E7020000}"/>
    <cellStyle name="Input 6 16" xfId="1296" xr:uid="{00000000-0005-0000-0000-0000E8020000}"/>
    <cellStyle name="Input 6 17" xfId="1377" xr:uid="{00000000-0005-0000-0000-0000E9020000}"/>
    <cellStyle name="Input 6 18" xfId="1455" xr:uid="{00000000-0005-0000-0000-0000EA020000}"/>
    <cellStyle name="Input 6 19" xfId="1534" xr:uid="{00000000-0005-0000-0000-0000EB020000}"/>
    <cellStyle name="Input 6 2" xfId="206" xr:uid="{00000000-0005-0000-0000-0000EC020000}"/>
    <cellStyle name="Input 6 20" xfId="1612" xr:uid="{00000000-0005-0000-0000-0000ED020000}"/>
    <cellStyle name="Input 6 21" xfId="1685" xr:uid="{00000000-0005-0000-0000-0000EE020000}"/>
    <cellStyle name="Input 6 22" xfId="1758" xr:uid="{00000000-0005-0000-0000-0000EF020000}"/>
    <cellStyle name="Input 6 23" xfId="1884" xr:uid="{00000000-0005-0000-0000-0000F0020000}"/>
    <cellStyle name="Input 6 24" xfId="1847" xr:uid="{00000000-0005-0000-0000-0000F1020000}"/>
    <cellStyle name="Input 6 25" xfId="2082" xr:uid="{00000000-0005-0000-0000-0000F2020000}"/>
    <cellStyle name="Input 6 26" xfId="2061" xr:uid="{00000000-0005-0000-0000-0000F3020000}"/>
    <cellStyle name="Input 6 27" xfId="2216" xr:uid="{00000000-0005-0000-0000-0000F4020000}"/>
    <cellStyle name="Input 6 28" xfId="2273" xr:uid="{00000000-0005-0000-0000-0000F5020000}"/>
    <cellStyle name="Input 6 29" xfId="2432" xr:uid="{00000000-0005-0000-0000-0000F6020000}"/>
    <cellStyle name="Input 6 3" xfId="324" xr:uid="{00000000-0005-0000-0000-0000F7020000}"/>
    <cellStyle name="Input 6 30" xfId="2512" xr:uid="{00000000-0005-0000-0000-0000F8020000}"/>
    <cellStyle name="Input 6 31" xfId="2593" xr:uid="{00000000-0005-0000-0000-0000F9020000}"/>
    <cellStyle name="Input 6 32" xfId="2442" xr:uid="{00000000-0005-0000-0000-0000FA020000}"/>
    <cellStyle name="Input 6 33" xfId="2720" xr:uid="{00000000-0005-0000-0000-0000FB020000}"/>
    <cellStyle name="Input 6 4" xfId="380" xr:uid="{00000000-0005-0000-0000-0000FC020000}"/>
    <cellStyle name="Input 6 5" xfId="154" xr:uid="{00000000-0005-0000-0000-0000FD020000}"/>
    <cellStyle name="Input 6 6" xfId="531" xr:uid="{00000000-0005-0000-0000-0000FE020000}"/>
    <cellStyle name="Input 6 7" xfId="502" xr:uid="{00000000-0005-0000-0000-0000FF020000}"/>
    <cellStyle name="Input 6 8" xfId="661" xr:uid="{00000000-0005-0000-0000-000000030000}"/>
    <cellStyle name="Input 6 9" xfId="741" xr:uid="{00000000-0005-0000-0000-000001030000}"/>
    <cellStyle name="Input 7" xfId="73" xr:uid="{00000000-0005-0000-0000-000002030000}"/>
    <cellStyle name="Input 7 10" xfId="818" xr:uid="{00000000-0005-0000-0000-000003030000}"/>
    <cellStyle name="Input 7 11" xfId="898" xr:uid="{00000000-0005-0000-0000-000004030000}"/>
    <cellStyle name="Input 7 12" xfId="982" xr:uid="{00000000-0005-0000-0000-000005030000}"/>
    <cellStyle name="Input 7 13" xfId="1060" xr:uid="{00000000-0005-0000-0000-000006030000}"/>
    <cellStyle name="Input 7 14" xfId="1139" xr:uid="{00000000-0005-0000-0000-000007030000}"/>
    <cellStyle name="Input 7 15" xfId="1214" xr:uid="{00000000-0005-0000-0000-000008030000}"/>
    <cellStyle name="Input 7 16" xfId="1293" xr:uid="{00000000-0005-0000-0000-000009030000}"/>
    <cellStyle name="Input 7 17" xfId="1374" xr:uid="{00000000-0005-0000-0000-00000A030000}"/>
    <cellStyle name="Input 7 18" xfId="1452" xr:uid="{00000000-0005-0000-0000-00000B030000}"/>
    <cellStyle name="Input 7 19" xfId="1531" xr:uid="{00000000-0005-0000-0000-00000C030000}"/>
    <cellStyle name="Input 7 2" xfId="203" xr:uid="{00000000-0005-0000-0000-00000D030000}"/>
    <cellStyle name="Input 7 20" xfId="1609" xr:uid="{00000000-0005-0000-0000-00000E030000}"/>
    <cellStyle name="Input 7 21" xfId="1682" xr:uid="{00000000-0005-0000-0000-00000F030000}"/>
    <cellStyle name="Input 7 22" xfId="1755" xr:uid="{00000000-0005-0000-0000-000010030000}"/>
    <cellStyle name="Input 7 23" xfId="1881" xr:uid="{00000000-0005-0000-0000-000011030000}"/>
    <cellStyle name="Input 7 24" xfId="1835" xr:uid="{00000000-0005-0000-0000-000012030000}"/>
    <cellStyle name="Input 7 25" xfId="2079" xr:uid="{00000000-0005-0000-0000-000013030000}"/>
    <cellStyle name="Input 7 26" xfId="2159" xr:uid="{00000000-0005-0000-0000-000014030000}"/>
    <cellStyle name="Input 7 27" xfId="2245" xr:uid="{00000000-0005-0000-0000-000015030000}"/>
    <cellStyle name="Input 7 28" xfId="2143" xr:uid="{00000000-0005-0000-0000-000016030000}"/>
    <cellStyle name="Input 7 29" xfId="2429" xr:uid="{00000000-0005-0000-0000-000017030000}"/>
    <cellStyle name="Input 7 3" xfId="285" xr:uid="{00000000-0005-0000-0000-000018030000}"/>
    <cellStyle name="Input 7 30" xfId="2509" xr:uid="{00000000-0005-0000-0000-000019030000}"/>
    <cellStyle name="Input 7 31" xfId="2590" xr:uid="{00000000-0005-0000-0000-00001A030000}"/>
    <cellStyle name="Input 7 32" xfId="2199" xr:uid="{00000000-0005-0000-0000-00001B030000}"/>
    <cellStyle name="Input 7 33" xfId="2717" xr:uid="{00000000-0005-0000-0000-00001C030000}"/>
    <cellStyle name="Input 7 4" xfId="362" xr:uid="{00000000-0005-0000-0000-00001D030000}"/>
    <cellStyle name="Input 7 5" xfId="363" xr:uid="{00000000-0005-0000-0000-00001E030000}"/>
    <cellStyle name="Input 7 6" xfId="455" xr:uid="{00000000-0005-0000-0000-00001F030000}"/>
    <cellStyle name="Input 7 7" xfId="552" xr:uid="{00000000-0005-0000-0000-000020030000}"/>
    <cellStyle name="Input 7 8" xfId="658" xr:uid="{00000000-0005-0000-0000-000021030000}"/>
    <cellStyle name="Input 7 9" xfId="738" xr:uid="{00000000-0005-0000-0000-000022030000}"/>
    <cellStyle name="Input 8" xfId="102" xr:uid="{00000000-0005-0000-0000-000023030000}"/>
    <cellStyle name="Input 8 10" xfId="847" xr:uid="{00000000-0005-0000-0000-000024030000}"/>
    <cellStyle name="Input 8 11" xfId="927" xr:uid="{00000000-0005-0000-0000-000025030000}"/>
    <cellStyle name="Input 8 12" xfId="1011" xr:uid="{00000000-0005-0000-0000-000026030000}"/>
    <cellStyle name="Input 8 13" xfId="1089" xr:uid="{00000000-0005-0000-0000-000027030000}"/>
    <cellStyle name="Input 8 14" xfId="1168" xr:uid="{00000000-0005-0000-0000-000028030000}"/>
    <cellStyle name="Input 8 15" xfId="1243" xr:uid="{00000000-0005-0000-0000-000029030000}"/>
    <cellStyle name="Input 8 16" xfId="1321" xr:uid="{00000000-0005-0000-0000-00002A030000}"/>
    <cellStyle name="Input 8 17" xfId="1402" xr:uid="{00000000-0005-0000-0000-00002B030000}"/>
    <cellStyle name="Input 8 18" xfId="1480" xr:uid="{00000000-0005-0000-0000-00002C030000}"/>
    <cellStyle name="Input 8 19" xfId="1559" xr:uid="{00000000-0005-0000-0000-00002D030000}"/>
    <cellStyle name="Input 8 2" xfId="232" xr:uid="{00000000-0005-0000-0000-00002E030000}"/>
    <cellStyle name="Input 8 20" xfId="1637" xr:uid="{00000000-0005-0000-0000-00002F030000}"/>
    <cellStyle name="Input 8 21" xfId="1709" xr:uid="{00000000-0005-0000-0000-000030030000}"/>
    <cellStyle name="Input 8 22" xfId="1782" xr:uid="{00000000-0005-0000-0000-000031030000}"/>
    <cellStyle name="Input 8 23" xfId="1910" xr:uid="{00000000-0005-0000-0000-000032030000}"/>
    <cellStyle name="Input 8 24" xfId="1985" xr:uid="{00000000-0005-0000-0000-000033030000}"/>
    <cellStyle name="Input 8 25" xfId="2108" xr:uid="{00000000-0005-0000-0000-000034030000}"/>
    <cellStyle name="Input 8 26" xfId="2217" xr:uid="{00000000-0005-0000-0000-000035030000}"/>
    <cellStyle name="Input 8 27" xfId="2255" xr:uid="{00000000-0005-0000-0000-000036030000}"/>
    <cellStyle name="Input 8 28" xfId="2344" xr:uid="{00000000-0005-0000-0000-000037030000}"/>
    <cellStyle name="Input 8 29" xfId="2458" xr:uid="{00000000-0005-0000-0000-000038030000}"/>
    <cellStyle name="Input 8 3" xfId="152" xr:uid="{00000000-0005-0000-0000-000039030000}"/>
    <cellStyle name="Input 8 30" xfId="2538" xr:uid="{00000000-0005-0000-0000-00003A030000}"/>
    <cellStyle name="Input 8 31" xfId="2619" xr:uid="{00000000-0005-0000-0000-00003B030000}"/>
    <cellStyle name="Input 8 32" xfId="2678" xr:uid="{00000000-0005-0000-0000-00003C030000}"/>
    <cellStyle name="Input 8 33" xfId="2744" xr:uid="{00000000-0005-0000-0000-00003D030000}"/>
    <cellStyle name="Input 8 4" xfId="389" xr:uid="{00000000-0005-0000-0000-00003E030000}"/>
    <cellStyle name="Input 8 5" xfId="468" xr:uid="{00000000-0005-0000-0000-00003F030000}"/>
    <cellStyle name="Input 8 6" xfId="516" xr:uid="{00000000-0005-0000-0000-000040030000}"/>
    <cellStyle name="Input 8 7" xfId="607" xr:uid="{00000000-0005-0000-0000-000041030000}"/>
    <cellStyle name="Input 8 8" xfId="687" xr:uid="{00000000-0005-0000-0000-000042030000}"/>
    <cellStyle name="Input 8 9" xfId="766" xr:uid="{00000000-0005-0000-0000-000043030000}"/>
    <cellStyle name="Input 9" xfId="97" xr:uid="{00000000-0005-0000-0000-000044030000}"/>
    <cellStyle name="Input 9 10" xfId="842" xr:uid="{00000000-0005-0000-0000-000045030000}"/>
    <cellStyle name="Input 9 11" xfId="922" xr:uid="{00000000-0005-0000-0000-000046030000}"/>
    <cellStyle name="Input 9 12" xfId="1006" xr:uid="{00000000-0005-0000-0000-000047030000}"/>
    <cellStyle name="Input 9 13" xfId="1084" xr:uid="{00000000-0005-0000-0000-000048030000}"/>
    <cellStyle name="Input 9 14" xfId="1163" xr:uid="{00000000-0005-0000-0000-000049030000}"/>
    <cellStyle name="Input 9 15" xfId="1238" xr:uid="{00000000-0005-0000-0000-00004A030000}"/>
    <cellStyle name="Input 9 16" xfId="1316" xr:uid="{00000000-0005-0000-0000-00004B030000}"/>
    <cellStyle name="Input 9 17" xfId="1397" xr:uid="{00000000-0005-0000-0000-00004C030000}"/>
    <cellStyle name="Input 9 18" xfId="1475" xr:uid="{00000000-0005-0000-0000-00004D030000}"/>
    <cellStyle name="Input 9 19" xfId="1554" xr:uid="{00000000-0005-0000-0000-00004E030000}"/>
    <cellStyle name="Input 9 2" xfId="227" xr:uid="{00000000-0005-0000-0000-00004F030000}"/>
    <cellStyle name="Input 9 20" xfId="1632" xr:uid="{00000000-0005-0000-0000-000050030000}"/>
    <cellStyle name="Input 9 21" xfId="1704" xr:uid="{00000000-0005-0000-0000-000051030000}"/>
    <cellStyle name="Input 9 22" xfId="1777" xr:uid="{00000000-0005-0000-0000-000052030000}"/>
    <cellStyle name="Input 9 23" xfId="1905" xr:uid="{00000000-0005-0000-0000-000053030000}"/>
    <cellStyle name="Input 9 24" xfId="2027" xr:uid="{00000000-0005-0000-0000-000054030000}"/>
    <cellStyle name="Input 9 25" xfId="2103" xr:uid="{00000000-0005-0000-0000-000055030000}"/>
    <cellStyle name="Input 9 26" xfId="1896" xr:uid="{00000000-0005-0000-0000-000056030000}"/>
    <cellStyle name="Input 9 27" xfId="2232" xr:uid="{00000000-0005-0000-0000-000057030000}"/>
    <cellStyle name="Input 9 28" xfId="2165" xr:uid="{00000000-0005-0000-0000-000058030000}"/>
    <cellStyle name="Input 9 29" xfId="2453" xr:uid="{00000000-0005-0000-0000-000059030000}"/>
    <cellStyle name="Input 9 3" xfId="147" xr:uid="{00000000-0005-0000-0000-00005A030000}"/>
    <cellStyle name="Input 9 30" xfId="2533" xr:uid="{00000000-0005-0000-0000-00005B030000}"/>
    <cellStyle name="Input 9 31" xfId="2614" xr:uid="{00000000-0005-0000-0000-00005C030000}"/>
    <cellStyle name="Input 9 32" xfId="2478" xr:uid="{00000000-0005-0000-0000-00005D030000}"/>
    <cellStyle name="Input 9 33" xfId="2739" xr:uid="{00000000-0005-0000-0000-00005E030000}"/>
    <cellStyle name="Input 9 4" xfId="418" xr:uid="{00000000-0005-0000-0000-00005F030000}"/>
    <cellStyle name="Input 9 5" xfId="414" xr:uid="{00000000-0005-0000-0000-000060030000}"/>
    <cellStyle name="Input 9 6" xfId="476" xr:uid="{00000000-0005-0000-0000-000061030000}"/>
    <cellStyle name="Input 9 7" xfId="602" xr:uid="{00000000-0005-0000-0000-000062030000}"/>
    <cellStyle name="Input 9 8" xfId="682" xr:uid="{00000000-0005-0000-0000-000063030000}"/>
    <cellStyle name="Input 9 9" xfId="761" xr:uid="{00000000-0005-0000-0000-000064030000}"/>
    <cellStyle name="Linked Cell 2" xfId="39" xr:uid="{00000000-0005-0000-0000-000065030000}"/>
    <cellStyle name="Neutral 2" xfId="40" xr:uid="{00000000-0005-0000-0000-000066030000}"/>
    <cellStyle name="Normal" xfId="0" builtinId="0"/>
    <cellStyle name="Normal 2" xfId="41" xr:uid="{00000000-0005-0000-0000-000068030000}"/>
    <cellStyle name="Normal 3" xfId="1" xr:uid="{00000000-0005-0000-0000-000069030000}"/>
    <cellStyle name="Normal 4" xfId="2" xr:uid="{00000000-0005-0000-0000-00006A030000}"/>
    <cellStyle name="Normal 4 2" xfId="52" xr:uid="{00000000-0005-0000-0000-00006B030000}"/>
    <cellStyle name="Normal 4 2 2" xfId="69" xr:uid="{00000000-0005-0000-0000-00006C030000}"/>
    <cellStyle name="Normal 4 2 3" xfId="88" xr:uid="{00000000-0005-0000-0000-00006D030000}"/>
    <cellStyle name="Normal 4 2 4" xfId="112" xr:uid="{00000000-0005-0000-0000-00006E030000}"/>
    <cellStyle name="Normal 4 2 5" xfId="124" xr:uid="{00000000-0005-0000-0000-00006F030000}"/>
    <cellStyle name="Normal 4 2 6" xfId="137" xr:uid="{00000000-0005-0000-0000-000070030000}"/>
    <cellStyle name="Normal 4 3" xfId="68" xr:uid="{00000000-0005-0000-0000-000071030000}"/>
    <cellStyle name="Normal 4 4" xfId="86" xr:uid="{00000000-0005-0000-0000-000072030000}"/>
    <cellStyle name="Normal 4 5" xfId="110" xr:uid="{00000000-0005-0000-0000-000073030000}"/>
    <cellStyle name="Normal 4 6" xfId="122" xr:uid="{00000000-0005-0000-0000-000074030000}"/>
    <cellStyle name="Normal 4 7" xfId="135" xr:uid="{00000000-0005-0000-0000-000075030000}"/>
    <cellStyle name="Normal 5" xfId="1813" xr:uid="{00000000-0005-0000-0000-000076030000}"/>
    <cellStyle name="Normal 83 2" xfId="139" xr:uid="{00000000-0005-0000-0000-000077030000}"/>
    <cellStyle name="Note 10" xfId="100" xr:uid="{00000000-0005-0000-0000-000078030000}"/>
    <cellStyle name="Note 10 10" xfId="845" xr:uid="{00000000-0005-0000-0000-000079030000}"/>
    <cellStyle name="Note 10 11" xfId="925" xr:uid="{00000000-0005-0000-0000-00007A030000}"/>
    <cellStyle name="Note 10 12" xfId="1009" xr:uid="{00000000-0005-0000-0000-00007B030000}"/>
    <cellStyle name="Note 10 13" xfId="1087" xr:uid="{00000000-0005-0000-0000-00007C030000}"/>
    <cellStyle name="Note 10 14" xfId="1166" xr:uid="{00000000-0005-0000-0000-00007D030000}"/>
    <cellStyle name="Note 10 15" xfId="1241" xr:uid="{00000000-0005-0000-0000-00007E030000}"/>
    <cellStyle name="Note 10 16" xfId="1319" xr:uid="{00000000-0005-0000-0000-00007F030000}"/>
    <cellStyle name="Note 10 17" xfId="1400" xr:uid="{00000000-0005-0000-0000-000080030000}"/>
    <cellStyle name="Note 10 18" xfId="1478" xr:uid="{00000000-0005-0000-0000-000081030000}"/>
    <cellStyle name="Note 10 19" xfId="1557" xr:uid="{00000000-0005-0000-0000-000082030000}"/>
    <cellStyle name="Note 10 2" xfId="230" xr:uid="{00000000-0005-0000-0000-000083030000}"/>
    <cellStyle name="Note 10 20" xfId="1635" xr:uid="{00000000-0005-0000-0000-000084030000}"/>
    <cellStyle name="Note 10 21" xfId="1707" xr:uid="{00000000-0005-0000-0000-000085030000}"/>
    <cellStyle name="Note 10 22" xfId="1780" xr:uid="{00000000-0005-0000-0000-000086030000}"/>
    <cellStyle name="Note 10 23" xfId="1908" xr:uid="{00000000-0005-0000-0000-000087030000}"/>
    <cellStyle name="Note 10 24" xfId="1855" xr:uid="{00000000-0005-0000-0000-000088030000}"/>
    <cellStyle name="Note 10 25" xfId="2018" xr:uid="{00000000-0005-0000-0000-000089030000}"/>
    <cellStyle name="Note 10 26" xfId="2106" xr:uid="{00000000-0005-0000-0000-00008A030000}"/>
    <cellStyle name="Note 10 27" xfId="2213" xr:uid="{00000000-0005-0000-0000-00008B030000}"/>
    <cellStyle name="Note 10 28" xfId="2286" xr:uid="{00000000-0005-0000-0000-00008C030000}"/>
    <cellStyle name="Note 10 29" xfId="2253" xr:uid="{00000000-0005-0000-0000-00008D030000}"/>
    <cellStyle name="Note 10 3" xfId="169" xr:uid="{00000000-0005-0000-0000-00008E030000}"/>
    <cellStyle name="Note 10 30" xfId="2374" xr:uid="{00000000-0005-0000-0000-00008F030000}"/>
    <cellStyle name="Note 10 31" xfId="2456" xr:uid="{00000000-0005-0000-0000-000090030000}"/>
    <cellStyle name="Note 10 32" xfId="2536" xr:uid="{00000000-0005-0000-0000-000091030000}"/>
    <cellStyle name="Note 10 33" xfId="2617" xr:uid="{00000000-0005-0000-0000-000092030000}"/>
    <cellStyle name="Note 10 34" xfId="2156" xr:uid="{00000000-0005-0000-0000-000093030000}"/>
    <cellStyle name="Note 10 35" xfId="2742" xr:uid="{00000000-0005-0000-0000-000094030000}"/>
    <cellStyle name="Note 10 4" xfId="218" xr:uid="{00000000-0005-0000-0000-000095030000}"/>
    <cellStyle name="Note 10 5" xfId="316" xr:uid="{00000000-0005-0000-0000-000096030000}"/>
    <cellStyle name="Note 10 6" xfId="478" xr:uid="{00000000-0005-0000-0000-000097030000}"/>
    <cellStyle name="Note 10 7" xfId="605" xr:uid="{00000000-0005-0000-0000-000098030000}"/>
    <cellStyle name="Note 10 8" xfId="685" xr:uid="{00000000-0005-0000-0000-000099030000}"/>
    <cellStyle name="Note 10 9" xfId="764" xr:uid="{00000000-0005-0000-0000-00009A030000}"/>
    <cellStyle name="Note 11" xfId="108" xr:uid="{00000000-0005-0000-0000-00009B030000}"/>
    <cellStyle name="Note 11 10" xfId="853" xr:uid="{00000000-0005-0000-0000-00009C030000}"/>
    <cellStyle name="Note 11 11" xfId="933" xr:uid="{00000000-0005-0000-0000-00009D030000}"/>
    <cellStyle name="Note 11 12" xfId="1017" xr:uid="{00000000-0005-0000-0000-00009E030000}"/>
    <cellStyle name="Note 11 13" xfId="1095" xr:uid="{00000000-0005-0000-0000-00009F030000}"/>
    <cellStyle name="Note 11 14" xfId="1174" xr:uid="{00000000-0005-0000-0000-0000A0030000}"/>
    <cellStyle name="Note 11 15" xfId="1249" xr:uid="{00000000-0005-0000-0000-0000A1030000}"/>
    <cellStyle name="Note 11 16" xfId="1327" xr:uid="{00000000-0005-0000-0000-0000A2030000}"/>
    <cellStyle name="Note 11 17" xfId="1408" xr:uid="{00000000-0005-0000-0000-0000A3030000}"/>
    <cellStyle name="Note 11 18" xfId="1486" xr:uid="{00000000-0005-0000-0000-0000A4030000}"/>
    <cellStyle name="Note 11 19" xfId="1565" xr:uid="{00000000-0005-0000-0000-0000A5030000}"/>
    <cellStyle name="Note 11 2" xfId="238" xr:uid="{00000000-0005-0000-0000-0000A6030000}"/>
    <cellStyle name="Note 11 20" xfId="1643" xr:uid="{00000000-0005-0000-0000-0000A7030000}"/>
    <cellStyle name="Note 11 21" xfId="1715" xr:uid="{00000000-0005-0000-0000-0000A8030000}"/>
    <cellStyle name="Note 11 22" xfId="1788" xr:uid="{00000000-0005-0000-0000-0000A9030000}"/>
    <cellStyle name="Note 11 23" xfId="1916" xr:uid="{00000000-0005-0000-0000-0000AA030000}"/>
    <cellStyle name="Note 11 24" xfId="1833" xr:uid="{00000000-0005-0000-0000-0000AB030000}"/>
    <cellStyle name="Note 11 25" xfId="1818" xr:uid="{00000000-0005-0000-0000-0000AC030000}"/>
    <cellStyle name="Note 11 26" xfId="2114" xr:uid="{00000000-0005-0000-0000-0000AD030000}"/>
    <cellStyle name="Note 11 27" xfId="2197" xr:uid="{00000000-0005-0000-0000-0000AE030000}"/>
    <cellStyle name="Note 11 28" xfId="2218" xr:uid="{00000000-0005-0000-0000-0000AF030000}"/>
    <cellStyle name="Note 11 29" xfId="2336" xr:uid="{00000000-0005-0000-0000-0000B0030000}"/>
    <cellStyle name="Note 11 3" xfId="291" xr:uid="{00000000-0005-0000-0000-0000B1030000}"/>
    <cellStyle name="Note 11 30" xfId="2384" xr:uid="{00000000-0005-0000-0000-0000B2030000}"/>
    <cellStyle name="Note 11 31" xfId="2464" xr:uid="{00000000-0005-0000-0000-0000B3030000}"/>
    <cellStyle name="Note 11 32" xfId="2544" xr:uid="{00000000-0005-0000-0000-0000B4030000}"/>
    <cellStyle name="Note 11 33" xfId="2625" xr:uid="{00000000-0005-0000-0000-0000B5030000}"/>
    <cellStyle name="Note 11 34" xfId="2660" xr:uid="{00000000-0005-0000-0000-0000B6030000}"/>
    <cellStyle name="Note 11 35" xfId="2750" xr:uid="{00000000-0005-0000-0000-0000B7030000}"/>
    <cellStyle name="Note 11 4" xfId="254" xr:uid="{00000000-0005-0000-0000-0000B8030000}"/>
    <cellStyle name="Note 11 5" xfId="387" xr:uid="{00000000-0005-0000-0000-0000B9030000}"/>
    <cellStyle name="Note 11 6" xfId="553" xr:uid="{00000000-0005-0000-0000-0000BA030000}"/>
    <cellStyle name="Note 11 7" xfId="613" xr:uid="{00000000-0005-0000-0000-0000BB030000}"/>
    <cellStyle name="Note 11 8" xfId="693" xr:uid="{00000000-0005-0000-0000-0000BC030000}"/>
    <cellStyle name="Note 11 9" xfId="772" xr:uid="{00000000-0005-0000-0000-0000BD030000}"/>
    <cellStyle name="Note 12" xfId="119" xr:uid="{00000000-0005-0000-0000-0000BE030000}"/>
    <cellStyle name="Note 12 10" xfId="864" xr:uid="{00000000-0005-0000-0000-0000BF030000}"/>
    <cellStyle name="Note 12 11" xfId="944" xr:uid="{00000000-0005-0000-0000-0000C0030000}"/>
    <cellStyle name="Note 12 12" xfId="1027" xr:uid="{00000000-0005-0000-0000-0000C1030000}"/>
    <cellStyle name="Note 12 13" xfId="1106" xr:uid="{00000000-0005-0000-0000-0000C2030000}"/>
    <cellStyle name="Note 12 14" xfId="1183" xr:uid="{00000000-0005-0000-0000-0000C3030000}"/>
    <cellStyle name="Note 12 15" xfId="1259" xr:uid="{00000000-0005-0000-0000-0000C4030000}"/>
    <cellStyle name="Note 12 16" xfId="1337" xr:uid="{00000000-0005-0000-0000-0000C5030000}"/>
    <cellStyle name="Note 12 17" xfId="1418" xr:uid="{00000000-0005-0000-0000-0000C6030000}"/>
    <cellStyle name="Note 12 18" xfId="1496" xr:uid="{00000000-0005-0000-0000-0000C7030000}"/>
    <cellStyle name="Note 12 19" xfId="1575" xr:uid="{00000000-0005-0000-0000-0000C8030000}"/>
    <cellStyle name="Note 12 2" xfId="249" xr:uid="{00000000-0005-0000-0000-0000C9030000}"/>
    <cellStyle name="Note 12 20" xfId="1652" xr:uid="{00000000-0005-0000-0000-0000CA030000}"/>
    <cellStyle name="Note 12 21" xfId="1724" xr:uid="{00000000-0005-0000-0000-0000CB030000}"/>
    <cellStyle name="Note 12 22" xfId="1797" xr:uid="{00000000-0005-0000-0000-0000CC030000}"/>
    <cellStyle name="Note 12 23" xfId="1927" xr:uid="{00000000-0005-0000-0000-0000CD030000}"/>
    <cellStyle name="Note 12 24" xfId="1994" xr:uid="{00000000-0005-0000-0000-0000CE030000}"/>
    <cellStyle name="Note 12 25" xfId="1853" xr:uid="{00000000-0005-0000-0000-0000CF030000}"/>
    <cellStyle name="Note 12 26" xfId="2123" xr:uid="{00000000-0005-0000-0000-0000D0030000}"/>
    <cellStyle name="Note 12 27" xfId="1996" xr:uid="{00000000-0005-0000-0000-0000D1030000}"/>
    <cellStyle name="Note 12 28" xfId="2198" xr:uid="{00000000-0005-0000-0000-0000D2030000}"/>
    <cellStyle name="Note 12 29" xfId="2348" xr:uid="{00000000-0005-0000-0000-0000D3030000}"/>
    <cellStyle name="Note 12 3" xfId="171" xr:uid="{00000000-0005-0000-0000-0000D4030000}"/>
    <cellStyle name="Note 12 30" xfId="2394" xr:uid="{00000000-0005-0000-0000-0000D5030000}"/>
    <cellStyle name="Note 12 31" xfId="2475" xr:uid="{00000000-0005-0000-0000-0000D6030000}"/>
    <cellStyle name="Note 12 32" xfId="2553" xr:uid="{00000000-0005-0000-0000-0000D7030000}"/>
    <cellStyle name="Note 12 33" xfId="2636" xr:uid="{00000000-0005-0000-0000-0000D8030000}"/>
    <cellStyle name="Note 12 34" xfId="1894" xr:uid="{00000000-0005-0000-0000-0000D9030000}"/>
    <cellStyle name="Note 12 35" xfId="2759" xr:uid="{00000000-0005-0000-0000-0000DA030000}"/>
    <cellStyle name="Note 12 4" xfId="417" xr:uid="{00000000-0005-0000-0000-0000DB030000}"/>
    <cellStyle name="Note 12 5" xfId="162" xr:uid="{00000000-0005-0000-0000-0000DC030000}"/>
    <cellStyle name="Note 12 6" xfId="524" xr:uid="{00000000-0005-0000-0000-0000DD030000}"/>
    <cellStyle name="Note 12 7" xfId="624" xr:uid="{00000000-0005-0000-0000-0000DE030000}"/>
    <cellStyle name="Note 12 8" xfId="704" xr:uid="{00000000-0005-0000-0000-0000DF030000}"/>
    <cellStyle name="Note 12 9" xfId="783" xr:uid="{00000000-0005-0000-0000-0000E0030000}"/>
    <cellStyle name="Note 13" xfId="114" xr:uid="{00000000-0005-0000-0000-0000E1030000}"/>
    <cellStyle name="Note 13 10" xfId="859" xr:uid="{00000000-0005-0000-0000-0000E2030000}"/>
    <cellStyle name="Note 13 11" xfId="939" xr:uid="{00000000-0005-0000-0000-0000E3030000}"/>
    <cellStyle name="Note 13 12" xfId="1022" xr:uid="{00000000-0005-0000-0000-0000E4030000}"/>
    <cellStyle name="Note 13 13" xfId="1101" xr:uid="{00000000-0005-0000-0000-0000E5030000}"/>
    <cellStyle name="Note 13 14" xfId="1178" xr:uid="{00000000-0005-0000-0000-0000E6030000}"/>
    <cellStyle name="Note 13 15" xfId="1254" xr:uid="{00000000-0005-0000-0000-0000E7030000}"/>
    <cellStyle name="Note 13 16" xfId="1332" xr:uid="{00000000-0005-0000-0000-0000E8030000}"/>
    <cellStyle name="Note 13 17" xfId="1413" xr:uid="{00000000-0005-0000-0000-0000E9030000}"/>
    <cellStyle name="Note 13 18" xfId="1491" xr:uid="{00000000-0005-0000-0000-0000EA030000}"/>
    <cellStyle name="Note 13 19" xfId="1570" xr:uid="{00000000-0005-0000-0000-0000EB030000}"/>
    <cellStyle name="Note 13 2" xfId="244" xr:uid="{00000000-0005-0000-0000-0000EC030000}"/>
    <cellStyle name="Note 13 20" xfId="1647" xr:uid="{00000000-0005-0000-0000-0000ED030000}"/>
    <cellStyle name="Note 13 21" xfId="1719" xr:uid="{00000000-0005-0000-0000-0000EE030000}"/>
    <cellStyle name="Note 13 22" xfId="1792" xr:uid="{00000000-0005-0000-0000-0000EF030000}"/>
    <cellStyle name="Note 13 23" xfId="1922" xr:uid="{00000000-0005-0000-0000-0000F0030000}"/>
    <cellStyle name="Note 13 24" xfId="1954" xr:uid="{00000000-0005-0000-0000-0000F1030000}"/>
    <cellStyle name="Note 13 25" xfId="1920" xr:uid="{00000000-0005-0000-0000-0000F2030000}"/>
    <cellStyle name="Note 13 26" xfId="2118" xr:uid="{00000000-0005-0000-0000-0000F3030000}"/>
    <cellStyle name="Note 13 27" xfId="2166" xr:uid="{00000000-0005-0000-0000-0000F4030000}"/>
    <cellStyle name="Note 13 28" xfId="2205" xr:uid="{00000000-0005-0000-0000-0000F5030000}"/>
    <cellStyle name="Note 13 29" xfId="2316" xr:uid="{00000000-0005-0000-0000-0000F6030000}"/>
    <cellStyle name="Note 13 3" xfId="339" xr:uid="{00000000-0005-0000-0000-0000F7030000}"/>
    <cellStyle name="Note 13 30" xfId="2389" xr:uid="{00000000-0005-0000-0000-0000F8030000}"/>
    <cellStyle name="Note 13 31" xfId="2470" xr:uid="{00000000-0005-0000-0000-0000F9030000}"/>
    <cellStyle name="Note 13 32" xfId="2548" xr:uid="{00000000-0005-0000-0000-0000FA030000}"/>
    <cellStyle name="Note 13 33" xfId="2631" xr:uid="{00000000-0005-0000-0000-0000FB030000}"/>
    <cellStyle name="Note 13 34" xfId="2331" xr:uid="{00000000-0005-0000-0000-0000FC030000}"/>
    <cellStyle name="Note 13 35" xfId="2754" xr:uid="{00000000-0005-0000-0000-0000FD030000}"/>
    <cellStyle name="Note 13 4" xfId="270" xr:uid="{00000000-0005-0000-0000-0000FE030000}"/>
    <cellStyle name="Note 13 5" xfId="416" xr:uid="{00000000-0005-0000-0000-0000FF030000}"/>
    <cellStyle name="Note 13 6" xfId="560" xr:uid="{00000000-0005-0000-0000-000000040000}"/>
    <cellStyle name="Note 13 7" xfId="619" xr:uid="{00000000-0005-0000-0000-000001040000}"/>
    <cellStyle name="Note 13 8" xfId="699" xr:uid="{00000000-0005-0000-0000-000002040000}"/>
    <cellStyle name="Note 13 9" xfId="778" xr:uid="{00000000-0005-0000-0000-000003040000}"/>
    <cellStyle name="Note 14" xfId="131" xr:uid="{00000000-0005-0000-0000-000004040000}"/>
    <cellStyle name="Note 14 10" xfId="876" xr:uid="{00000000-0005-0000-0000-000005040000}"/>
    <cellStyle name="Note 14 11" xfId="955" xr:uid="{00000000-0005-0000-0000-000006040000}"/>
    <cellStyle name="Note 14 12" xfId="1038" xr:uid="{00000000-0005-0000-0000-000007040000}"/>
    <cellStyle name="Note 14 13" xfId="1117" xr:uid="{00000000-0005-0000-0000-000008040000}"/>
    <cellStyle name="Note 14 14" xfId="1194" xr:uid="{00000000-0005-0000-0000-000009040000}"/>
    <cellStyle name="Note 14 15" xfId="1270" xr:uid="{00000000-0005-0000-0000-00000A040000}"/>
    <cellStyle name="Note 14 16" xfId="1348" xr:uid="{00000000-0005-0000-0000-00000B040000}"/>
    <cellStyle name="Note 14 17" xfId="1429" xr:uid="{00000000-0005-0000-0000-00000C040000}"/>
    <cellStyle name="Note 14 18" xfId="1507" xr:uid="{00000000-0005-0000-0000-00000D040000}"/>
    <cellStyle name="Note 14 19" xfId="1586" xr:uid="{00000000-0005-0000-0000-00000E040000}"/>
    <cellStyle name="Note 14 2" xfId="261" xr:uid="{00000000-0005-0000-0000-00000F040000}"/>
    <cellStyle name="Note 14 20" xfId="1664" xr:uid="{00000000-0005-0000-0000-000010040000}"/>
    <cellStyle name="Note 14 21" xfId="1734" xr:uid="{00000000-0005-0000-0000-000011040000}"/>
    <cellStyle name="Note 14 22" xfId="1807" xr:uid="{00000000-0005-0000-0000-000012040000}"/>
    <cellStyle name="Note 14 23" xfId="1939" xr:uid="{00000000-0005-0000-0000-000013040000}"/>
    <cellStyle name="Note 14 24" xfId="1973" xr:uid="{00000000-0005-0000-0000-000014040000}"/>
    <cellStyle name="Note 14 25" xfId="1971" xr:uid="{00000000-0005-0000-0000-000015040000}"/>
    <cellStyle name="Note 14 26" xfId="2135" xr:uid="{00000000-0005-0000-0000-000016040000}"/>
    <cellStyle name="Note 14 27" xfId="2189" xr:uid="{00000000-0005-0000-0000-000017040000}"/>
    <cellStyle name="Note 14 28" xfId="2301" xr:uid="{00000000-0005-0000-0000-000018040000}"/>
    <cellStyle name="Note 14 29" xfId="2328" xr:uid="{00000000-0005-0000-0000-000019040000}"/>
    <cellStyle name="Note 14 3" xfId="325" xr:uid="{00000000-0005-0000-0000-00001A040000}"/>
    <cellStyle name="Note 14 30" xfId="2406" xr:uid="{00000000-0005-0000-0000-00001B040000}"/>
    <cellStyle name="Note 14 31" xfId="2487" xr:uid="{00000000-0005-0000-0000-00001C040000}"/>
    <cellStyle name="Note 14 32" xfId="2564" xr:uid="{00000000-0005-0000-0000-00001D040000}"/>
    <cellStyle name="Note 14 33" xfId="2648" xr:uid="{00000000-0005-0000-0000-00001E040000}"/>
    <cellStyle name="Note 14 34" xfId="2654" xr:uid="{00000000-0005-0000-0000-00001F040000}"/>
    <cellStyle name="Note 14 35" xfId="2769" xr:uid="{00000000-0005-0000-0000-000020040000}"/>
    <cellStyle name="Note 14 4" xfId="410" xr:uid="{00000000-0005-0000-0000-000021040000}"/>
    <cellStyle name="Note 14 5" xfId="145" xr:uid="{00000000-0005-0000-0000-000022040000}"/>
    <cellStyle name="Note 14 6" xfId="539" xr:uid="{00000000-0005-0000-0000-000023040000}"/>
    <cellStyle name="Note 14 7" xfId="635" xr:uid="{00000000-0005-0000-0000-000024040000}"/>
    <cellStyle name="Note 14 8" xfId="716" xr:uid="{00000000-0005-0000-0000-000025040000}"/>
    <cellStyle name="Note 14 9" xfId="795" xr:uid="{00000000-0005-0000-0000-000026040000}"/>
    <cellStyle name="Note 15" xfId="128" xr:uid="{00000000-0005-0000-0000-000027040000}"/>
    <cellStyle name="Note 15 10" xfId="873" xr:uid="{00000000-0005-0000-0000-000028040000}"/>
    <cellStyle name="Note 15 11" xfId="952" xr:uid="{00000000-0005-0000-0000-000029040000}"/>
    <cellStyle name="Note 15 12" xfId="1035" xr:uid="{00000000-0005-0000-0000-00002A040000}"/>
    <cellStyle name="Note 15 13" xfId="1114" xr:uid="{00000000-0005-0000-0000-00002B040000}"/>
    <cellStyle name="Note 15 14" xfId="1191" xr:uid="{00000000-0005-0000-0000-00002C040000}"/>
    <cellStyle name="Note 15 15" xfId="1267" xr:uid="{00000000-0005-0000-0000-00002D040000}"/>
    <cellStyle name="Note 15 16" xfId="1345" xr:uid="{00000000-0005-0000-0000-00002E040000}"/>
    <cellStyle name="Note 15 17" xfId="1426" xr:uid="{00000000-0005-0000-0000-00002F040000}"/>
    <cellStyle name="Note 15 18" xfId="1504" xr:uid="{00000000-0005-0000-0000-000030040000}"/>
    <cellStyle name="Note 15 19" xfId="1583" xr:uid="{00000000-0005-0000-0000-000031040000}"/>
    <cellStyle name="Note 15 2" xfId="258" xr:uid="{00000000-0005-0000-0000-000032040000}"/>
    <cellStyle name="Note 15 20" xfId="1661" xr:uid="{00000000-0005-0000-0000-000033040000}"/>
    <cellStyle name="Note 15 21" xfId="1731" xr:uid="{00000000-0005-0000-0000-000034040000}"/>
    <cellStyle name="Note 15 22" xfId="1804" xr:uid="{00000000-0005-0000-0000-000035040000}"/>
    <cellStyle name="Note 15 23" xfId="1936" xr:uid="{00000000-0005-0000-0000-000036040000}"/>
    <cellStyle name="Note 15 24" xfId="1958" xr:uid="{00000000-0005-0000-0000-000037040000}"/>
    <cellStyle name="Note 15 25" xfId="2004" xr:uid="{00000000-0005-0000-0000-000038040000}"/>
    <cellStyle name="Note 15 26" xfId="2132" xr:uid="{00000000-0005-0000-0000-000039040000}"/>
    <cellStyle name="Note 15 27" xfId="2167" xr:uid="{00000000-0005-0000-0000-00003A040000}"/>
    <cellStyle name="Note 15 28" xfId="2298" xr:uid="{00000000-0005-0000-0000-00003B040000}"/>
    <cellStyle name="Note 15 29" xfId="2252" xr:uid="{00000000-0005-0000-0000-00003C040000}"/>
    <cellStyle name="Note 15 3" xfId="155" xr:uid="{00000000-0005-0000-0000-00003D040000}"/>
    <cellStyle name="Note 15 30" xfId="2403" xr:uid="{00000000-0005-0000-0000-00003E040000}"/>
    <cellStyle name="Note 15 31" xfId="2484" xr:uid="{00000000-0005-0000-0000-00003F040000}"/>
    <cellStyle name="Note 15 32" xfId="2561" xr:uid="{00000000-0005-0000-0000-000040040000}"/>
    <cellStyle name="Note 15 33" xfId="2645" xr:uid="{00000000-0005-0000-0000-000041040000}"/>
    <cellStyle name="Note 15 34" xfId="2605" xr:uid="{00000000-0005-0000-0000-000042040000}"/>
    <cellStyle name="Note 15 35" xfId="2766" xr:uid="{00000000-0005-0000-0000-000043040000}"/>
    <cellStyle name="Note 15 4" xfId="242" xr:uid="{00000000-0005-0000-0000-000044040000}"/>
    <cellStyle name="Note 15 5" xfId="383" xr:uid="{00000000-0005-0000-0000-000045040000}"/>
    <cellStyle name="Note 15 6" xfId="528" xr:uid="{00000000-0005-0000-0000-000046040000}"/>
    <cellStyle name="Note 15 7" xfId="632" xr:uid="{00000000-0005-0000-0000-000047040000}"/>
    <cellStyle name="Note 15 8" xfId="713" xr:uid="{00000000-0005-0000-0000-000048040000}"/>
    <cellStyle name="Note 15 9" xfId="792" xr:uid="{00000000-0005-0000-0000-000049040000}"/>
    <cellStyle name="Note 16" xfId="43" xr:uid="{00000000-0005-0000-0000-00004A040000}"/>
    <cellStyle name="Note 17" xfId="175" xr:uid="{00000000-0005-0000-0000-00004B040000}"/>
    <cellStyle name="Note 18" xfId="343" xr:uid="{00000000-0005-0000-0000-00004C040000}"/>
    <cellStyle name="Note 19" xfId="364" xr:uid="{00000000-0005-0000-0000-00004D040000}"/>
    <cellStyle name="Note 2" xfId="51" xr:uid="{00000000-0005-0000-0000-00004E040000}"/>
    <cellStyle name="Note 2 10" xfId="99" xr:uid="{00000000-0005-0000-0000-00004F040000}"/>
    <cellStyle name="Note 2 10 10" xfId="844" xr:uid="{00000000-0005-0000-0000-000050040000}"/>
    <cellStyle name="Note 2 10 11" xfId="924" xr:uid="{00000000-0005-0000-0000-000051040000}"/>
    <cellStyle name="Note 2 10 12" xfId="1008" xr:uid="{00000000-0005-0000-0000-000052040000}"/>
    <cellStyle name="Note 2 10 13" xfId="1086" xr:uid="{00000000-0005-0000-0000-000053040000}"/>
    <cellStyle name="Note 2 10 14" xfId="1165" xr:uid="{00000000-0005-0000-0000-000054040000}"/>
    <cellStyle name="Note 2 10 15" xfId="1240" xr:uid="{00000000-0005-0000-0000-000055040000}"/>
    <cellStyle name="Note 2 10 16" xfId="1318" xr:uid="{00000000-0005-0000-0000-000056040000}"/>
    <cellStyle name="Note 2 10 17" xfId="1399" xr:uid="{00000000-0005-0000-0000-000057040000}"/>
    <cellStyle name="Note 2 10 18" xfId="1477" xr:uid="{00000000-0005-0000-0000-000058040000}"/>
    <cellStyle name="Note 2 10 19" xfId="1556" xr:uid="{00000000-0005-0000-0000-000059040000}"/>
    <cellStyle name="Note 2 10 2" xfId="229" xr:uid="{00000000-0005-0000-0000-00005A040000}"/>
    <cellStyle name="Note 2 10 20" xfId="1634" xr:uid="{00000000-0005-0000-0000-00005B040000}"/>
    <cellStyle name="Note 2 10 21" xfId="1706" xr:uid="{00000000-0005-0000-0000-00005C040000}"/>
    <cellStyle name="Note 2 10 22" xfId="1779" xr:uid="{00000000-0005-0000-0000-00005D040000}"/>
    <cellStyle name="Note 2 10 23" xfId="1907" xr:uid="{00000000-0005-0000-0000-00005E040000}"/>
    <cellStyle name="Note 2 10 24" xfId="1827" xr:uid="{00000000-0005-0000-0000-00005F040000}"/>
    <cellStyle name="Note 2 10 25" xfId="1849" xr:uid="{00000000-0005-0000-0000-000060040000}"/>
    <cellStyle name="Note 2 10 26" xfId="2105" xr:uid="{00000000-0005-0000-0000-000061040000}"/>
    <cellStyle name="Note 2 10 27" xfId="2155" xr:uid="{00000000-0005-0000-0000-000062040000}"/>
    <cellStyle name="Note 2 10 28" xfId="2285" xr:uid="{00000000-0005-0000-0000-000063040000}"/>
    <cellStyle name="Note 2 10 29" xfId="2270" xr:uid="{00000000-0005-0000-0000-000064040000}"/>
    <cellStyle name="Note 2 10 3" xfId="320" xr:uid="{00000000-0005-0000-0000-000065040000}"/>
    <cellStyle name="Note 2 10 30" xfId="2329" xr:uid="{00000000-0005-0000-0000-000066040000}"/>
    <cellStyle name="Note 2 10 31" xfId="2455" xr:uid="{00000000-0005-0000-0000-000067040000}"/>
    <cellStyle name="Note 2 10 32" xfId="2535" xr:uid="{00000000-0005-0000-0000-000068040000}"/>
    <cellStyle name="Note 2 10 33" xfId="2616" xr:uid="{00000000-0005-0000-0000-000069040000}"/>
    <cellStyle name="Note 2 10 34" xfId="2363" xr:uid="{00000000-0005-0000-0000-00006A040000}"/>
    <cellStyle name="Note 2 10 35" xfId="2741" xr:uid="{00000000-0005-0000-0000-00006B040000}"/>
    <cellStyle name="Note 2 10 4" xfId="372" xr:uid="{00000000-0005-0000-0000-00006C040000}"/>
    <cellStyle name="Note 2 10 5" xfId="391" xr:uid="{00000000-0005-0000-0000-00006D040000}"/>
    <cellStyle name="Note 2 10 6" xfId="518" xr:uid="{00000000-0005-0000-0000-00006E040000}"/>
    <cellStyle name="Note 2 10 7" xfId="604" xr:uid="{00000000-0005-0000-0000-00006F040000}"/>
    <cellStyle name="Note 2 10 8" xfId="684" xr:uid="{00000000-0005-0000-0000-000070040000}"/>
    <cellStyle name="Note 2 10 9" xfId="763" xr:uid="{00000000-0005-0000-0000-000071040000}"/>
    <cellStyle name="Note 2 11" xfId="123" xr:uid="{00000000-0005-0000-0000-000072040000}"/>
    <cellStyle name="Note 2 11 10" xfId="868" xr:uid="{00000000-0005-0000-0000-000073040000}"/>
    <cellStyle name="Note 2 11 11" xfId="947" xr:uid="{00000000-0005-0000-0000-000074040000}"/>
    <cellStyle name="Note 2 11 12" xfId="1031" xr:uid="{00000000-0005-0000-0000-000075040000}"/>
    <cellStyle name="Note 2 11 13" xfId="1110" xr:uid="{00000000-0005-0000-0000-000076040000}"/>
    <cellStyle name="Note 2 11 14" xfId="1187" xr:uid="{00000000-0005-0000-0000-000077040000}"/>
    <cellStyle name="Note 2 11 15" xfId="1262" xr:uid="{00000000-0005-0000-0000-000078040000}"/>
    <cellStyle name="Note 2 11 16" xfId="1340" xr:uid="{00000000-0005-0000-0000-000079040000}"/>
    <cellStyle name="Note 2 11 17" xfId="1421" xr:uid="{00000000-0005-0000-0000-00007A040000}"/>
    <cellStyle name="Note 2 11 18" xfId="1499" xr:uid="{00000000-0005-0000-0000-00007B040000}"/>
    <cellStyle name="Note 2 11 19" xfId="1579" xr:uid="{00000000-0005-0000-0000-00007C040000}"/>
    <cellStyle name="Note 2 11 2" xfId="253" xr:uid="{00000000-0005-0000-0000-00007D040000}"/>
    <cellStyle name="Note 2 11 20" xfId="1656" xr:uid="{00000000-0005-0000-0000-00007E040000}"/>
    <cellStyle name="Note 2 11 21" xfId="1727" xr:uid="{00000000-0005-0000-0000-00007F040000}"/>
    <cellStyle name="Note 2 11 22" xfId="1800" xr:uid="{00000000-0005-0000-0000-000080040000}"/>
    <cellStyle name="Note 2 11 23" xfId="1931" xr:uid="{00000000-0005-0000-0000-000081040000}"/>
    <cellStyle name="Note 2 11 24" xfId="2013" xr:uid="{00000000-0005-0000-0000-000082040000}"/>
    <cellStyle name="Note 2 11 25" xfId="1972" xr:uid="{00000000-0005-0000-0000-000083040000}"/>
    <cellStyle name="Note 2 11 26" xfId="2127" xr:uid="{00000000-0005-0000-0000-000084040000}"/>
    <cellStyle name="Note 2 11 27" xfId="2212" xr:uid="{00000000-0005-0000-0000-000085040000}"/>
    <cellStyle name="Note 2 11 28" xfId="2075" xr:uid="{00000000-0005-0000-0000-000086040000}"/>
    <cellStyle name="Note 2 11 29" xfId="2341" xr:uid="{00000000-0005-0000-0000-000087040000}"/>
    <cellStyle name="Note 2 11 3" xfId="309" xr:uid="{00000000-0005-0000-0000-000088040000}"/>
    <cellStyle name="Note 2 11 30" xfId="2398" xr:uid="{00000000-0005-0000-0000-000089040000}"/>
    <cellStyle name="Note 2 11 31" xfId="2479" xr:uid="{00000000-0005-0000-0000-00008A040000}"/>
    <cellStyle name="Note 2 11 32" xfId="2556" xr:uid="{00000000-0005-0000-0000-00008B040000}"/>
    <cellStyle name="Note 2 11 33" xfId="2640" xr:uid="{00000000-0005-0000-0000-00008C040000}"/>
    <cellStyle name="Note 2 11 34" xfId="2274" xr:uid="{00000000-0005-0000-0000-00008D040000}"/>
    <cellStyle name="Note 2 11 35" xfId="2762" xr:uid="{00000000-0005-0000-0000-00008E040000}"/>
    <cellStyle name="Note 2 11 4" xfId="377" xr:uid="{00000000-0005-0000-0000-00008F040000}"/>
    <cellStyle name="Note 2 11 5" xfId="356" xr:uid="{00000000-0005-0000-0000-000090040000}"/>
    <cellStyle name="Note 2 11 6" xfId="436" xr:uid="{00000000-0005-0000-0000-000091040000}"/>
    <cellStyle name="Note 2 11 7" xfId="628" xr:uid="{00000000-0005-0000-0000-000092040000}"/>
    <cellStyle name="Note 2 11 8" xfId="708" xr:uid="{00000000-0005-0000-0000-000093040000}"/>
    <cellStyle name="Note 2 11 9" xfId="787" xr:uid="{00000000-0005-0000-0000-000094040000}"/>
    <cellStyle name="Note 2 12" xfId="118" xr:uid="{00000000-0005-0000-0000-000095040000}"/>
    <cellStyle name="Note 2 12 10" xfId="863" xr:uid="{00000000-0005-0000-0000-000096040000}"/>
    <cellStyle name="Note 2 12 11" xfId="943" xr:uid="{00000000-0005-0000-0000-000097040000}"/>
    <cellStyle name="Note 2 12 12" xfId="1026" xr:uid="{00000000-0005-0000-0000-000098040000}"/>
    <cellStyle name="Note 2 12 13" xfId="1105" xr:uid="{00000000-0005-0000-0000-000099040000}"/>
    <cellStyle name="Note 2 12 14" xfId="1182" xr:uid="{00000000-0005-0000-0000-00009A040000}"/>
    <cellStyle name="Note 2 12 15" xfId="1258" xr:uid="{00000000-0005-0000-0000-00009B040000}"/>
    <cellStyle name="Note 2 12 16" xfId="1336" xr:uid="{00000000-0005-0000-0000-00009C040000}"/>
    <cellStyle name="Note 2 12 17" xfId="1417" xr:uid="{00000000-0005-0000-0000-00009D040000}"/>
    <cellStyle name="Note 2 12 18" xfId="1495" xr:uid="{00000000-0005-0000-0000-00009E040000}"/>
    <cellStyle name="Note 2 12 19" xfId="1574" xr:uid="{00000000-0005-0000-0000-00009F040000}"/>
    <cellStyle name="Note 2 12 2" xfId="248" xr:uid="{00000000-0005-0000-0000-0000A0040000}"/>
    <cellStyle name="Note 2 12 20" xfId="1651" xr:uid="{00000000-0005-0000-0000-0000A1040000}"/>
    <cellStyle name="Note 2 12 21" xfId="1723" xr:uid="{00000000-0005-0000-0000-0000A2040000}"/>
    <cellStyle name="Note 2 12 22" xfId="1796" xr:uid="{00000000-0005-0000-0000-0000A3040000}"/>
    <cellStyle name="Note 2 12 23" xfId="1926" xr:uid="{00000000-0005-0000-0000-0000A4040000}"/>
    <cellStyle name="Note 2 12 24" xfId="1999" xr:uid="{00000000-0005-0000-0000-0000A5040000}"/>
    <cellStyle name="Note 2 12 25" xfId="1829" xr:uid="{00000000-0005-0000-0000-0000A6040000}"/>
    <cellStyle name="Note 2 12 26" xfId="2122" xr:uid="{00000000-0005-0000-0000-0000A7040000}"/>
    <cellStyle name="Note 2 12 27" xfId="2183" xr:uid="{00000000-0005-0000-0000-0000A8040000}"/>
    <cellStyle name="Note 2 12 28" xfId="2209" xr:uid="{00000000-0005-0000-0000-0000A9040000}"/>
    <cellStyle name="Note 2 12 29" xfId="2332" xr:uid="{00000000-0005-0000-0000-0000AA040000}"/>
    <cellStyle name="Note 2 12 3" xfId="303" xr:uid="{00000000-0005-0000-0000-0000AB040000}"/>
    <cellStyle name="Note 2 12 30" xfId="2393" xr:uid="{00000000-0005-0000-0000-0000AC040000}"/>
    <cellStyle name="Note 2 12 31" xfId="2474" xr:uid="{00000000-0005-0000-0000-0000AD040000}"/>
    <cellStyle name="Note 2 12 32" xfId="2552" xr:uid="{00000000-0005-0000-0000-0000AE040000}"/>
    <cellStyle name="Note 2 12 33" xfId="2635" xr:uid="{00000000-0005-0000-0000-0000AF040000}"/>
    <cellStyle name="Note 2 12 34" xfId="2361" xr:uid="{00000000-0005-0000-0000-0000B0040000}"/>
    <cellStyle name="Note 2 12 35" xfId="2758" xr:uid="{00000000-0005-0000-0000-0000B1040000}"/>
    <cellStyle name="Note 2 12 4" xfId="419" xr:uid="{00000000-0005-0000-0000-0000B2040000}"/>
    <cellStyle name="Note 2 12 5" xfId="279" xr:uid="{00000000-0005-0000-0000-0000B3040000}"/>
    <cellStyle name="Note 2 12 6" xfId="526" xr:uid="{00000000-0005-0000-0000-0000B4040000}"/>
    <cellStyle name="Note 2 12 7" xfId="623" xr:uid="{00000000-0005-0000-0000-0000B5040000}"/>
    <cellStyle name="Note 2 12 8" xfId="703" xr:uid="{00000000-0005-0000-0000-0000B6040000}"/>
    <cellStyle name="Note 2 12 9" xfId="782" xr:uid="{00000000-0005-0000-0000-0000B7040000}"/>
    <cellStyle name="Note 2 13" xfId="136" xr:uid="{00000000-0005-0000-0000-0000B8040000}"/>
    <cellStyle name="Note 2 13 10" xfId="881" xr:uid="{00000000-0005-0000-0000-0000B9040000}"/>
    <cellStyle name="Note 2 13 11" xfId="959" xr:uid="{00000000-0005-0000-0000-0000BA040000}"/>
    <cellStyle name="Note 2 13 12" xfId="1043" xr:uid="{00000000-0005-0000-0000-0000BB040000}"/>
    <cellStyle name="Note 2 13 13" xfId="1122" xr:uid="{00000000-0005-0000-0000-0000BC040000}"/>
    <cellStyle name="Note 2 13 14" xfId="1199" xr:uid="{00000000-0005-0000-0000-0000BD040000}"/>
    <cellStyle name="Note 2 13 15" xfId="1274" xr:uid="{00000000-0005-0000-0000-0000BE040000}"/>
    <cellStyle name="Note 2 13 16" xfId="1352" xr:uid="{00000000-0005-0000-0000-0000BF040000}"/>
    <cellStyle name="Note 2 13 17" xfId="1433" xr:uid="{00000000-0005-0000-0000-0000C0040000}"/>
    <cellStyle name="Note 2 13 18" xfId="1511" xr:uid="{00000000-0005-0000-0000-0000C1040000}"/>
    <cellStyle name="Note 2 13 19" xfId="1591" xr:uid="{00000000-0005-0000-0000-0000C2040000}"/>
    <cellStyle name="Note 2 13 2" xfId="266" xr:uid="{00000000-0005-0000-0000-0000C3040000}"/>
    <cellStyle name="Note 2 13 20" xfId="1668" xr:uid="{00000000-0005-0000-0000-0000C4040000}"/>
    <cellStyle name="Note 2 13 21" xfId="1738" xr:uid="{00000000-0005-0000-0000-0000C5040000}"/>
    <cellStyle name="Note 2 13 22" xfId="1811" xr:uid="{00000000-0005-0000-0000-0000C6040000}"/>
    <cellStyle name="Note 2 13 23" xfId="1944" xr:uid="{00000000-0005-0000-0000-0000C7040000}"/>
    <cellStyle name="Note 2 13 24" xfId="2035" xr:uid="{00000000-0005-0000-0000-0000C8040000}"/>
    <cellStyle name="Note 2 13 25" xfId="2066" xr:uid="{00000000-0005-0000-0000-0000C9040000}"/>
    <cellStyle name="Note 2 13 26" xfId="2140" xr:uid="{00000000-0005-0000-0000-0000CA040000}"/>
    <cellStyle name="Note 2 13 27" xfId="2225" xr:uid="{00000000-0005-0000-0000-0000CB040000}"/>
    <cellStyle name="Note 2 13 28" xfId="2306" xr:uid="{00000000-0005-0000-0000-0000CC040000}"/>
    <cellStyle name="Note 2 13 29" xfId="2379" xr:uid="{00000000-0005-0000-0000-0000CD040000}"/>
    <cellStyle name="Note 2 13 3" xfId="180" xr:uid="{00000000-0005-0000-0000-0000CE040000}"/>
    <cellStyle name="Note 2 13 30" xfId="2411" xr:uid="{00000000-0005-0000-0000-0000CF040000}"/>
    <cellStyle name="Note 2 13 31" xfId="2492" xr:uid="{00000000-0005-0000-0000-0000D0040000}"/>
    <cellStyle name="Note 2 13 32" xfId="2568" xr:uid="{00000000-0005-0000-0000-0000D1040000}"/>
    <cellStyle name="Note 2 13 33" xfId="2653" xr:uid="{00000000-0005-0000-0000-0000D2040000}"/>
    <cellStyle name="Note 2 13 34" xfId="2652" xr:uid="{00000000-0005-0000-0000-0000D3040000}"/>
    <cellStyle name="Note 2 13 35" xfId="2773" xr:uid="{00000000-0005-0000-0000-0000D4040000}"/>
    <cellStyle name="Note 2 13 4" xfId="361" xr:uid="{00000000-0005-0000-0000-0000D5040000}"/>
    <cellStyle name="Note 2 13 5" xfId="433" xr:uid="{00000000-0005-0000-0000-0000D6040000}"/>
    <cellStyle name="Note 2 13 6" xfId="591" xr:uid="{00000000-0005-0000-0000-0000D7040000}"/>
    <cellStyle name="Note 2 13 7" xfId="640" xr:uid="{00000000-0005-0000-0000-0000D8040000}"/>
    <cellStyle name="Note 2 13 8" xfId="721" xr:uid="{00000000-0005-0000-0000-0000D9040000}"/>
    <cellStyle name="Note 2 13 9" xfId="800" xr:uid="{00000000-0005-0000-0000-0000DA040000}"/>
    <cellStyle name="Note 2 14" xfId="138" xr:uid="{00000000-0005-0000-0000-0000DB040000}"/>
    <cellStyle name="Note 2 14 10" xfId="883" xr:uid="{00000000-0005-0000-0000-0000DC040000}"/>
    <cellStyle name="Note 2 14 11" xfId="961" xr:uid="{00000000-0005-0000-0000-0000DD040000}"/>
    <cellStyle name="Note 2 14 12" xfId="1045" xr:uid="{00000000-0005-0000-0000-0000DE040000}"/>
    <cellStyle name="Note 2 14 13" xfId="1124" xr:uid="{00000000-0005-0000-0000-0000DF040000}"/>
    <cellStyle name="Note 2 14 14" xfId="1200" xr:uid="{00000000-0005-0000-0000-0000E0040000}"/>
    <cellStyle name="Note 2 14 15" xfId="1276" xr:uid="{00000000-0005-0000-0000-0000E1040000}"/>
    <cellStyle name="Note 2 14 16" xfId="1354" xr:uid="{00000000-0005-0000-0000-0000E2040000}"/>
    <cellStyle name="Note 2 14 17" xfId="1435" xr:uid="{00000000-0005-0000-0000-0000E3040000}"/>
    <cellStyle name="Note 2 14 18" xfId="1513" xr:uid="{00000000-0005-0000-0000-0000E4040000}"/>
    <cellStyle name="Note 2 14 19" xfId="1593" xr:uid="{00000000-0005-0000-0000-0000E5040000}"/>
    <cellStyle name="Note 2 14 2" xfId="268" xr:uid="{00000000-0005-0000-0000-0000E6040000}"/>
    <cellStyle name="Note 2 14 20" xfId="1669" xr:uid="{00000000-0005-0000-0000-0000E7040000}"/>
    <cellStyle name="Note 2 14 21" xfId="1739" xr:uid="{00000000-0005-0000-0000-0000E8040000}"/>
    <cellStyle name="Note 2 14 22" xfId="1812" xr:uid="{00000000-0005-0000-0000-0000E9040000}"/>
    <cellStyle name="Note 2 14 23" xfId="1946" xr:uid="{00000000-0005-0000-0000-0000EA040000}"/>
    <cellStyle name="Note 2 14 24" xfId="2037" xr:uid="{00000000-0005-0000-0000-0000EB040000}"/>
    <cellStyle name="Note 2 14 25" xfId="2068" xr:uid="{00000000-0005-0000-0000-0000EC040000}"/>
    <cellStyle name="Note 2 14 26" xfId="2142" xr:uid="{00000000-0005-0000-0000-0000ED040000}"/>
    <cellStyle name="Note 2 14 27" xfId="2227" xr:uid="{00000000-0005-0000-0000-0000EE040000}"/>
    <cellStyle name="Note 2 14 28" xfId="2307" xr:uid="{00000000-0005-0000-0000-0000EF040000}"/>
    <cellStyle name="Note 2 14 29" xfId="2380" xr:uid="{00000000-0005-0000-0000-0000F0040000}"/>
    <cellStyle name="Note 2 14 3" xfId="319" xr:uid="{00000000-0005-0000-0000-0000F1040000}"/>
    <cellStyle name="Note 2 14 30" xfId="2413" xr:uid="{00000000-0005-0000-0000-0000F2040000}"/>
    <cellStyle name="Note 2 14 31" xfId="2493" xr:uid="{00000000-0005-0000-0000-0000F3040000}"/>
    <cellStyle name="Note 2 14 32" xfId="2570" xr:uid="{00000000-0005-0000-0000-0000F4040000}"/>
    <cellStyle name="Note 2 14 33" xfId="2655" xr:uid="{00000000-0005-0000-0000-0000F5040000}"/>
    <cellStyle name="Note 2 14 34" xfId="2444" xr:uid="{00000000-0005-0000-0000-0000F6040000}"/>
    <cellStyle name="Note 2 14 35" xfId="2774" xr:uid="{00000000-0005-0000-0000-0000F7040000}"/>
    <cellStyle name="Note 2 14 4" xfId="432" xr:uid="{00000000-0005-0000-0000-0000F8040000}"/>
    <cellStyle name="Note 2 14 5" xfId="430" xr:uid="{00000000-0005-0000-0000-0000F9040000}"/>
    <cellStyle name="Note 2 14 6" xfId="593" xr:uid="{00000000-0005-0000-0000-0000FA040000}"/>
    <cellStyle name="Note 2 14 7" xfId="641" xr:uid="{00000000-0005-0000-0000-0000FB040000}"/>
    <cellStyle name="Note 2 14 8" xfId="722" xr:uid="{00000000-0005-0000-0000-0000FC040000}"/>
    <cellStyle name="Note 2 14 9" xfId="802" xr:uid="{00000000-0005-0000-0000-0000FD040000}"/>
    <cellStyle name="Note 2 15" xfId="181" xr:uid="{00000000-0005-0000-0000-0000FE040000}"/>
    <cellStyle name="Note 2 16" xfId="321" xr:uid="{00000000-0005-0000-0000-0000FF040000}"/>
    <cellStyle name="Note 2 17" xfId="281" xr:uid="{00000000-0005-0000-0000-000000050000}"/>
    <cellStyle name="Note 2 18" xfId="338" xr:uid="{00000000-0005-0000-0000-000001050000}"/>
    <cellStyle name="Note 2 19" xfId="392" xr:uid="{00000000-0005-0000-0000-000002050000}"/>
    <cellStyle name="Note 2 2" xfId="70" xr:uid="{00000000-0005-0000-0000-000003050000}"/>
    <cellStyle name="Note 2 2 10" xfId="815" xr:uid="{00000000-0005-0000-0000-000004050000}"/>
    <cellStyle name="Note 2 2 11" xfId="895" xr:uid="{00000000-0005-0000-0000-000005050000}"/>
    <cellStyle name="Note 2 2 12" xfId="979" xr:uid="{00000000-0005-0000-0000-000006050000}"/>
    <cellStyle name="Note 2 2 13" xfId="1057" xr:uid="{00000000-0005-0000-0000-000007050000}"/>
    <cellStyle name="Note 2 2 14" xfId="1136" xr:uid="{00000000-0005-0000-0000-000008050000}"/>
    <cellStyle name="Note 2 2 15" xfId="1211" xr:uid="{00000000-0005-0000-0000-000009050000}"/>
    <cellStyle name="Note 2 2 16" xfId="1290" xr:uid="{00000000-0005-0000-0000-00000A050000}"/>
    <cellStyle name="Note 2 2 17" xfId="1371" xr:uid="{00000000-0005-0000-0000-00000B050000}"/>
    <cellStyle name="Note 2 2 18" xfId="1449" xr:uid="{00000000-0005-0000-0000-00000C050000}"/>
    <cellStyle name="Note 2 2 19" xfId="1528" xr:uid="{00000000-0005-0000-0000-00000D050000}"/>
    <cellStyle name="Note 2 2 2" xfId="200" xr:uid="{00000000-0005-0000-0000-00000E050000}"/>
    <cellStyle name="Note 2 2 20" xfId="1606" xr:uid="{00000000-0005-0000-0000-00000F050000}"/>
    <cellStyle name="Note 2 2 21" xfId="1679" xr:uid="{00000000-0005-0000-0000-000010050000}"/>
    <cellStyle name="Note 2 2 22" xfId="1752" xr:uid="{00000000-0005-0000-0000-000011050000}"/>
    <cellStyle name="Note 2 2 23" xfId="1878" xr:uid="{00000000-0005-0000-0000-000012050000}"/>
    <cellStyle name="Note 2 2 24" xfId="1975" xr:uid="{00000000-0005-0000-0000-000013050000}"/>
    <cellStyle name="Note 2 2 25" xfId="2036" xr:uid="{00000000-0005-0000-0000-000014050000}"/>
    <cellStyle name="Note 2 2 26" xfId="2076" xr:uid="{00000000-0005-0000-0000-000015050000}"/>
    <cellStyle name="Note 2 2 27" xfId="2174" xr:uid="{00000000-0005-0000-0000-000016050000}"/>
    <cellStyle name="Note 2 2 28" xfId="2263" xr:uid="{00000000-0005-0000-0000-000017050000}"/>
    <cellStyle name="Note 2 2 29" xfId="2335" xr:uid="{00000000-0005-0000-0000-000018050000}"/>
    <cellStyle name="Note 2 2 3" xfId="289" xr:uid="{00000000-0005-0000-0000-000019050000}"/>
    <cellStyle name="Note 2 2 30" xfId="2375" xr:uid="{00000000-0005-0000-0000-00001A050000}"/>
    <cellStyle name="Note 2 2 31" xfId="2426" xr:uid="{00000000-0005-0000-0000-00001B050000}"/>
    <cellStyle name="Note 2 2 32" xfId="2506" xr:uid="{00000000-0005-0000-0000-00001C050000}"/>
    <cellStyle name="Note 2 2 33" xfId="2587" xr:uid="{00000000-0005-0000-0000-00001D050000}"/>
    <cellStyle name="Note 2 2 34" xfId="2675" xr:uid="{00000000-0005-0000-0000-00001E050000}"/>
    <cellStyle name="Note 2 2 35" xfId="2714" xr:uid="{00000000-0005-0000-0000-00001F050000}"/>
    <cellStyle name="Note 2 2 4" xfId="398" xr:uid="{00000000-0005-0000-0000-000020050000}"/>
    <cellStyle name="Note 2 2 5" xfId="442" xr:uid="{00000000-0005-0000-0000-000021050000}"/>
    <cellStyle name="Note 2 2 6" xfId="547" xr:uid="{00000000-0005-0000-0000-000022050000}"/>
    <cellStyle name="Note 2 2 7" xfId="517" xr:uid="{00000000-0005-0000-0000-000023050000}"/>
    <cellStyle name="Note 2 2 8" xfId="655" xr:uid="{00000000-0005-0000-0000-000024050000}"/>
    <cellStyle name="Note 2 2 9" xfId="735" xr:uid="{00000000-0005-0000-0000-000025050000}"/>
    <cellStyle name="Note 2 20" xfId="463" xr:uid="{00000000-0005-0000-0000-000026050000}"/>
    <cellStyle name="Note 2 21" xfId="488" xr:uid="{00000000-0005-0000-0000-000027050000}"/>
    <cellStyle name="Note 2 22" xfId="615" xr:uid="{00000000-0005-0000-0000-000028050000}"/>
    <cellStyle name="Note 2 23" xfId="709" xr:uid="{00000000-0005-0000-0000-000029050000}"/>
    <cellStyle name="Note 2 24" xfId="801" xr:uid="{00000000-0005-0000-0000-00002A050000}"/>
    <cellStyle name="Note 2 25" xfId="457" xr:uid="{00000000-0005-0000-0000-00002B050000}"/>
    <cellStyle name="Note 2 26" xfId="734" xr:uid="{00000000-0005-0000-0000-00002C050000}"/>
    <cellStyle name="Note 2 27" xfId="995" xr:uid="{00000000-0005-0000-0000-00002D050000}"/>
    <cellStyle name="Note 2 28" xfId="1123" xr:uid="{00000000-0005-0000-0000-00002E050000}"/>
    <cellStyle name="Note 2 29" xfId="1152" xr:uid="{00000000-0005-0000-0000-00002F050000}"/>
    <cellStyle name="Note 2 3" xfId="66" xr:uid="{00000000-0005-0000-0000-000030050000}"/>
    <cellStyle name="Note 2 3 10" xfId="812" xr:uid="{00000000-0005-0000-0000-000031050000}"/>
    <cellStyle name="Note 2 3 11" xfId="891" xr:uid="{00000000-0005-0000-0000-000032050000}"/>
    <cellStyle name="Note 2 3 12" xfId="975" xr:uid="{00000000-0005-0000-0000-000033050000}"/>
    <cellStyle name="Note 2 3 13" xfId="1053" xr:uid="{00000000-0005-0000-0000-000034050000}"/>
    <cellStyle name="Note 2 3 14" xfId="1134" xr:uid="{00000000-0005-0000-0000-000035050000}"/>
    <cellStyle name="Note 2 3 15" xfId="1208" xr:uid="{00000000-0005-0000-0000-000036050000}"/>
    <cellStyle name="Note 2 3 16" xfId="1286" xr:uid="{00000000-0005-0000-0000-000037050000}"/>
    <cellStyle name="Note 2 3 17" xfId="1367" xr:uid="{00000000-0005-0000-0000-000038050000}"/>
    <cellStyle name="Note 2 3 18" xfId="1445" xr:uid="{00000000-0005-0000-0000-000039050000}"/>
    <cellStyle name="Note 2 3 19" xfId="1526" xr:uid="{00000000-0005-0000-0000-00003A050000}"/>
    <cellStyle name="Note 2 3 2" xfId="196" xr:uid="{00000000-0005-0000-0000-00003B050000}"/>
    <cellStyle name="Note 2 3 20" xfId="1603" xr:uid="{00000000-0005-0000-0000-00003C050000}"/>
    <cellStyle name="Note 2 3 21" xfId="1677" xr:uid="{00000000-0005-0000-0000-00003D050000}"/>
    <cellStyle name="Note 2 3 22" xfId="1750" xr:uid="{00000000-0005-0000-0000-00003E050000}"/>
    <cellStyle name="Note 2 3 23" xfId="1874" xr:uid="{00000000-0005-0000-0000-00003F050000}"/>
    <cellStyle name="Note 2 3 24" xfId="2009" xr:uid="{00000000-0005-0000-0000-000040050000}"/>
    <cellStyle name="Note 2 3 25" xfId="1845" xr:uid="{00000000-0005-0000-0000-000041050000}"/>
    <cellStyle name="Note 2 3 26" xfId="2072" xr:uid="{00000000-0005-0000-0000-000042050000}"/>
    <cellStyle name="Note 2 3 27" xfId="2207" xr:uid="{00000000-0005-0000-0000-000043050000}"/>
    <cellStyle name="Note 2 3 28" xfId="2126" xr:uid="{00000000-0005-0000-0000-000044050000}"/>
    <cellStyle name="Note 2 3 29" xfId="2368" xr:uid="{00000000-0005-0000-0000-000045050000}"/>
    <cellStyle name="Note 2 3 3" xfId="298" xr:uid="{00000000-0005-0000-0000-000046050000}"/>
    <cellStyle name="Note 2 3 30" xfId="2237" xr:uid="{00000000-0005-0000-0000-000047050000}"/>
    <cellStyle name="Note 2 3 31" xfId="2423" xr:uid="{00000000-0005-0000-0000-000048050000}"/>
    <cellStyle name="Note 2 3 32" xfId="2503" xr:uid="{00000000-0005-0000-0000-000049050000}"/>
    <cellStyle name="Note 2 3 33" xfId="2583" xr:uid="{00000000-0005-0000-0000-00004A050000}"/>
    <cellStyle name="Note 2 3 34" xfId="2661" xr:uid="{00000000-0005-0000-0000-00004B050000}"/>
    <cellStyle name="Note 2 3 35" xfId="2712" xr:uid="{00000000-0005-0000-0000-00004C050000}"/>
    <cellStyle name="Note 2 3 4" xfId="305" xr:uid="{00000000-0005-0000-0000-00004D050000}"/>
    <cellStyle name="Note 2 3 5" xfId="505" xr:uid="{00000000-0005-0000-0000-00004E050000}"/>
    <cellStyle name="Note 2 3 6" xfId="532" xr:uid="{00000000-0005-0000-0000-00004F050000}"/>
    <cellStyle name="Note 2 3 7" xfId="569" xr:uid="{00000000-0005-0000-0000-000050050000}"/>
    <cellStyle name="Note 2 3 8" xfId="651" xr:uid="{00000000-0005-0000-0000-000051050000}"/>
    <cellStyle name="Note 2 3 9" xfId="732" xr:uid="{00000000-0005-0000-0000-000052050000}"/>
    <cellStyle name="Note 2 30" xfId="1277" xr:uid="{00000000-0005-0000-0000-000053050000}"/>
    <cellStyle name="Note 2 31" xfId="1289" xr:uid="{00000000-0005-0000-0000-000054050000}"/>
    <cellStyle name="Note 2 32" xfId="1436" xr:uid="{00000000-0005-0000-0000-000055050000}"/>
    <cellStyle name="Note 2 33" xfId="1448" xr:uid="{00000000-0005-0000-0000-000056050000}"/>
    <cellStyle name="Note 2 34" xfId="1592" xr:uid="{00000000-0005-0000-0000-000057050000}"/>
    <cellStyle name="Note 2 35" xfId="1655" xr:uid="{00000000-0005-0000-0000-000058050000}"/>
    <cellStyle name="Note 2 36" xfId="1859" xr:uid="{00000000-0005-0000-0000-000059050000}"/>
    <cellStyle name="Note 2 37" xfId="1817" xr:uid="{00000000-0005-0000-0000-00005A050000}"/>
    <cellStyle name="Note 2 38" xfId="1832" xr:uid="{00000000-0005-0000-0000-00005B050000}"/>
    <cellStyle name="Note 2 39" xfId="1951" xr:uid="{00000000-0005-0000-0000-00005C050000}"/>
    <cellStyle name="Note 2 4" xfId="63" xr:uid="{00000000-0005-0000-0000-00005D050000}"/>
    <cellStyle name="Note 2 4 10" xfId="809" xr:uid="{00000000-0005-0000-0000-00005E050000}"/>
    <cellStyle name="Note 2 4 11" xfId="888" xr:uid="{00000000-0005-0000-0000-00005F050000}"/>
    <cellStyle name="Note 2 4 12" xfId="972" xr:uid="{00000000-0005-0000-0000-000060050000}"/>
    <cellStyle name="Note 2 4 13" xfId="1050" xr:uid="{00000000-0005-0000-0000-000061050000}"/>
    <cellStyle name="Note 2 4 14" xfId="1131" xr:uid="{00000000-0005-0000-0000-000062050000}"/>
    <cellStyle name="Note 2 4 15" xfId="1205" xr:uid="{00000000-0005-0000-0000-000063050000}"/>
    <cellStyle name="Note 2 4 16" xfId="1283" xr:uid="{00000000-0005-0000-0000-000064050000}"/>
    <cellStyle name="Note 2 4 17" xfId="1364" xr:uid="{00000000-0005-0000-0000-000065050000}"/>
    <cellStyle name="Note 2 4 18" xfId="1442" xr:uid="{00000000-0005-0000-0000-000066050000}"/>
    <cellStyle name="Note 2 4 19" xfId="1523" xr:uid="{00000000-0005-0000-0000-000067050000}"/>
    <cellStyle name="Note 2 4 2" xfId="193" xr:uid="{00000000-0005-0000-0000-000068050000}"/>
    <cellStyle name="Note 2 4 20" xfId="1600" xr:uid="{00000000-0005-0000-0000-000069050000}"/>
    <cellStyle name="Note 2 4 21" xfId="1674" xr:uid="{00000000-0005-0000-0000-00006A050000}"/>
    <cellStyle name="Note 2 4 22" xfId="1747" xr:uid="{00000000-0005-0000-0000-00006B050000}"/>
    <cellStyle name="Note 2 4 23" xfId="1871" xr:uid="{00000000-0005-0000-0000-00006C050000}"/>
    <cellStyle name="Note 2 4 24" xfId="1947" xr:uid="{00000000-0005-0000-0000-00006D050000}"/>
    <cellStyle name="Note 2 4 25" xfId="2062" xr:uid="{00000000-0005-0000-0000-00006E050000}"/>
    <cellStyle name="Note 2 4 26" xfId="1841" xr:uid="{00000000-0005-0000-0000-00006F050000}"/>
    <cellStyle name="Note 2 4 27" xfId="1830" xr:uid="{00000000-0005-0000-0000-000070050000}"/>
    <cellStyle name="Note 2 4 28" xfId="2168" xr:uid="{00000000-0005-0000-0000-000071050000}"/>
    <cellStyle name="Note 2 4 29" xfId="2287" xr:uid="{00000000-0005-0000-0000-000072050000}"/>
    <cellStyle name="Note 2 4 3" xfId="323" xr:uid="{00000000-0005-0000-0000-000073050000}"/>
    <cellStyle name="Note 2 4 30" xfId="2045" xr:uid="{00000000-0005-0000-0000-000074050000}"/>
    <cellStyle name="Note 2 4 31" xfId="2420" xr:uid="{00000000-0005-0000-0000-000075050000}"/>
    <cellStyle name="Note 2 4 32" xfId="2500" xr:uid="{00000000-0005-0000-0000-000076050000}"/>
    <cellStyle name="Note 2 4 33" xfId="2580" xr:uid="{00000000-0005-0000-0000-000077050000}"/>
    <cellStyle name="Note 2 4 34" xfId="2696" xr:uid="{00000000-0005-0000-0000-000078050000}"/>
    <cellStyle name="Note 2 4 35" xfId="2709" xr:uid="{00000000-0005-0000-0000-000079050000}"/>
    <cellStyle name="Note 2 4 4" xfId="308" xr:uid="{00000000-0005-0000-0000-00007A050000}"/>
    <cellStyle name="Note 2 4 5" xfId="481" xr:uid="{00000000-0005-0000-0000-00007B050000}"/>
    <cellStyle name="Note 2 4 6" xfId="443" xr:uid="{00000000-0005-0000-0000-00007C050000}"/>
    <cellStyle name="Note 2 4 7" xfId="438" xr:uid="{00000000-0005-0000-0000-00007D050000}"/>
    <cellStyle name="Note 2 4 8" xfId="648" xr:uid="{00000000-0005-0000-0000-00007E050000}"/>
    <cellStyle name="Note 2 4 9" xfId="729" xr:uid="{00000000-0005-0000-0000-00007F050000}"/>
    <cellStyle name="Note 2 40" xfId="1821" xr:uid="{00000000-0005-0000-0000-000080050000}"/>
    <cellStyle name="Note 2 41" xfId="2208" xr:uid="{00000000-0005-0000-0000-000081050000}"/>
    <cellStyle name="Note 2 42" xfId="2342" xr:uid="{00000000-0005-0000-0000-000082050000}"/>
    <cellStyle name="Note 2 43" xfId="2268" xr:uid="{00000000-0005-0000-0000-000083050000}"/>
    <cellStyle name="Note 2 44" xfId="2157" xr:uid="{00000000-0005-0000-0000-000084050000}"/>
    <cellStyle name="Note 2 45" xfId="2378" xr:uid="{00000000-0005-0000-0000-000085050000}"/>
    <cellStyle name="Note 2 46" xfId="2494" xr:uid="{00000000-0005-0000-0000-000086050000}"/>
    <cellStyle name="Note 2 47" xfId="2682" xr:uid="{00000000-0005-0000-0000-000087050000}"/>
    <cellStyle name="Note 2 48" xfId="2697" xr:uid="{00000000-0005-0000-0000-000088050000}"/>
    <cellStyle name="Note 2 49" xfId="2775" xr:uid="{00000000-0005-0000-0000-000089050000}"/>
    <cellStyle name="Note 2 5" xfId="87" xr:uid="{00000000-0005-0000-0000-00008A050000}"/>
    <cellStyle name="Note 2 5 10" xfId="832" xr:uid="{00000000-0005-0000-0000-00008B050000}"/>
    <cellStyle name="Note 2 5 11" xfId="912" xr:uid="{00000000-0005-0000-0000-00008C050000}"/>
    <cellStyle name="Note 2 5 12" xfId="996" xr:uid="{00000000-0005-0000-0000-00008D050000}"/>
    <cellStyle name="Note 2 5 13" xfId="1074" xr:uid="{00000000-0005-0000-0000-00008E050000}"/>
    <cellStyle name="Note 2 5 14" xfId="1153" xr:uid="{00000000-0005-0000-0000-00008F050000}"/>
    <cellStyle name="Note 2 5 15" xfId="1228" xr:uid="{00000000-0005-0000-0000-000090050000}"/>
    <cellStyle name="Note 2 5 16" xfId="1307" xr:uid="{00000000-0005-0000-0000-000091050000}"/>
    <cellStyle name="Note 2 5 17" xfId="1387" xr:uid="{00000000-0005-0000-0000-000092050000}"/>
    <cellStyle name="Note 2 5 18" xfId="1466" xr:uid="{00000000-0005-0000-0000-000093050000}"/>
    <cellStyle name="Note 2 5 19" xfId="1545" xr:uid="{00000000-0005-0000-0000-000094050000}"/>
    <cellStyle name="Note 2 5 2" xfId="217" xr:uid="{00000000-0005-0000-0000-000095050000}"/>
    <cellStyle name="Note 2 5 20" xfId="1622" xr:uid="{00000000-0005-0000-0000-000096050000}"/>
    <cellStyle name="Note 2 5 21" xfId="1695" xr:uid="{00000000-0005-0000-0000-000097050000}"/>
    <cellStyle name="Note 2 5 22" xfId="1768" xr:uid="{00000000-0005-0000-0000-000098050000}"/>
    <cellStyle name="Note 2 5 23" xfId="1895" xr:uid="{00000000-0005-0000-0000-000099050000}"/>
    <cellStyle name="Note 2 5 24" xfId="1957" xr:uid="{00000000-0005-0000-0000-00009A050000}"/>
    <cellStyle name="Note 2 5 25" xfId="2034" xr:uid="{00000000-0005-0000-0000-00009B050000}"/>
    <cellStyle name="Note 2 5 26" xfId="2093" xr:uid="{00000000-0005-0000-0000-00009C050000}"/>
    <cellStyle name="Note 2 5 27" xfId="2144" xr:uid="{00000000-0005-0000-0000-00009D050000}"/>
    <cellStyle name="Note 2 5 28" xfId="2023" xr:uid="{00000000-0005-0000-0000-00009E050000}"/>
    <cellStyle name="Note 2 5 29" xfId="2309" xr:uid="{00000000-0005-0000-0000-00009F050000}"/>
    <cellStyle name="Note 2 5 3" xfId="354" xr:uid="{00000000-0005-0000-0000-0000A0050000}"/>
    <cellStyle name="Note 2 5 30" xfId="2315" xr:uid="{00000000-0005-0000-0000-0000A1050000}"/>
    <cellStyle name="Note 2 5 31" xfId="2443" xr:uid="{00000000-0005-0000-0000-0000A2050000}"/>
    <cellStyle name="Note 2 5 32" xfId="2523" xr:uid="{00000000-0005-0000-0000-0000A3050000}"/>
    <cellStyle name="Note 2 5 33" xfId="2604" xr:uid="{00000000-0005-0000-0000-0000A4050000}"/>
    <cellStyle name="Note 2 5 34" xfId="2702" xr:uid="{00000000-0005-0000-0000-0000A5050000}"/>
    <cellStyle name="Note 2 5 35" xfId="2730" xr:uid="{00000000-0005-0000-0000-0000A6050000}"/>
    <cellStyle name="Note 2 5 4" xfId="282" xr:uid="{00000000-0005-0000-0000-0000A7050000}"/>
    <cellStyle name="Note 2 5 5" xfId="497" xr:uid="{00000000-0005-0000-0000-0000A8050000}"/>
    <cellStyle name="Note 2 5 6" xfId="561" xr:uid="{00000000-0005-0000-0000-0000A9050000}"/>
    <cellStyle name="Note 2 5 7" xfId="543" xr:uid="{00000000-0005-0000-0000-0000AA050000}"/>
    <cellStyle name="Note 2 5 8" xfId="672" xr:uid="{00000000-0005-0000-0000-0000AB050000}"/>
    <cellStyle name="Note 2 5 9" xfId="752" xr:uid="{00000000-0005-0000-0000-0000AC050000}"/>
    <cellStyle name="Note 2 6" xfId="82" xr:uid="{00000000-0005-0000-0000-0000AD050000}"/>
    <cellStyle name="Note 2 6 10" xfId="827" xr:uid="{00000000-0005-0000-0000-0000AE050000}"/>
    <cellStyle name="Note 2 6 11" xfId="907" xr:uid="{00000000-0005-0000-0000-0000AF050000}"/>
    <cellStyle name="Note 2 6 12" xfId="991" xr:uid="{00000000-0005-0000-0000-0000B0050000}"/>
    <cellStyle name="Note 2 6 13" xfId="1069" xr:uid="{00000000-0005-0000-0000-0000B1050000}"/>
    <cellStyle name="Note 2 6 14" xfId="1148" xr:uid="{00000000-0005-0000-0000-0000B2050000}"/>
    <cellStyle name="Note 2 6 15" xfId="1223" xr:uid="{00000000-0005-0000-0000-0000B3050000}"/>
    <cellStyle name="Note 2 6 16" xfId="1302" xr:uid="{00000000-0005-0000-0000-0000B4050000}"/>
    <cellStyle name="Note 2 6 17" xfId="1383" xr:uid="{00000000-0005-0000-0000-0000B5050000}"/>
    <cellStyle name="Note 2 6 18" xfId="1461" xr:uid="{00000000-0005-0000-0000-0000B6050000}"/>
    <cellStyle name="Note 2 6 19" xfId="1540" xr:uid="{00000000-0005-0000-0000-0000B7050000}"/>
    <cellStyle name="Note 2 6 2" xfId="212" xr:uid="{00000000-0005-0000-0000-0000B8050000}"/>
    <cellStyle name="Note 2 6 20" xfId="1618" xr:uid="{00000000-0005-0000-0000-0000B9050000}"/>
    <cellStyle name="Note 2 6 21" xfId="1691" xr:uid="{00000000-0005-0000-0000-0000BA050000}"/>
    <cellStyle name="Note 2 6 22" xfId="1764" xr:uid="{00000000-0005-0000-0000-0000BB050000}"/>
    <cellStyle name="Note 2 6 23" xfId="1890" xr:uid="{00000000-0005-0000-0000-0000BC050000}"/>
    <cellStyle name="Note 2 6 24" xfId="2001" xr:uid="{00000000-0005-0000-0000-0000BD050000}"/>
    <cellStyle name="Note 2 6 25" xfId="1989" xr:uid="{00000000-0005-0000-0000-0000BE050000}"/>
    <cellStyle name="Note 2 6 26" xfId="2088" xr:uid="{00000000-0005-0000-0000-0000BF050000}"/>
    <cellStyle name="Note 2 6 27" xfId="2040" xr:uid="{00000000-0005-0000-0000-0000C0050000}"/>
    <cellStyle name="Note 2 6 28" xfId="2057" xr:uid="{00000000-0005-0000-0000-0000C1050000}"/>
    <cellStyle name="Note 2 6 29" xfId="2360" xr:uid="{00000000-0005-0000-0000-0000C2050000}"/>
    <cellStyle name="Note 2 6 3" xfId="328" xr:uid="{00000000-0005-0000-0000-0000C3050000}"/>
    <cellStyle name="Note 2 6 30" xfId="2305" xr:uid="{00000000-0005-0000-0000-0000C4050000}"/>
    <cellStyle name="Note 2 6 31" xfId="2438" xr:uid="{00000000-0005-0000-0000-0000C5050000}"/>
    <cellStyle name="Note 2 6 32" xfId="2518" xr:uid="{00000000-0005-0000-0000-0000C6050000}"/>
    <cellStyle name="Note 2 6 33" xfId="2599" xr:uid="{00000000-0005-0000-0000-0000C7050000}"/>
    <cellStyle name="Note 2 6 34" xfId="2668" xr:uid="{00000000-0005-0000-0000-0000C8050000}"/>
    <cellStyle name="Note 2 6 35" xfId="2726" xr:uid="{00000000-0005-0000-0000-0000C9050000}"/>
    <cellStyle name="Note 2 6 4" xfId="358" xr:uid="{00000000-0005-0000-0000-0000CA050000}"/>
    <cellStyle name="Note 2 6 5" xfId="454" xr:uid="{00000000-0005-0000-0000-0000CB050000}"/>
    <cellStyle name="Note 2 6 6" xfId="577" xr:uid="{00000000-0005-0000-0000-0000CC050000}"/>
    <cellStyle name="Note 2 6 7" xfId="581" xr:uid="{00000000-0005-0000-0000-0000CD050000}"/>
    <cellStyle name="Note 2 6 8" xfId="667" xr:uid="{00000000-0005-0000-0000-0000CE050000}"/>
    <cellStyle name="Note 2 6 9" xfId="747" xr:uid="{00000000-0005-0000-0000-0000CF050000}"/>
    <cellStyle name="Note 2 7" xfId="92" xr:uid="{00000000-0005-0000-0000-0000D0050000}"/>
    <cellStyle name="Note 2 7 10" xfId="837" xr:uid="{00000000-0005-0000-0000-0000D1050000}"/>
    <cellStyle name="Note 2 7 11" xfId="917" xr:uid="{00000000-0005-0000-0000-0000D2050000}"/>
    <cellStyle name="Note 2 7 12" xfId="1001" xr:uid="{00000000-0005-0000-0000-0000D3050000}"/>
    <cellStyle name="Note 2 7 13" xfId="1079" xr:uid="{00000000-0005-0000-0000-0000D4050000}"/>
    <cellStyle name="Note 2 7 14" xfId="1158" xr:uid="{00000000-0005-0000-0000-0000D5050000}"/>
    <cellStyle name="Note 2 7 15" xfId="1233" xr:uid="{00000000-0005-0000-0000-0000D6050000}"/>
    <cellStyle name="Note 2 7 16" xfId="1311" xr:uid="{00000000-0005-0000-0000-0000D7050000}"/>
    <cellStyle name="Note 2 7 17" xfId="1392" xr:uid="{00000000-0005-0000-0000-0000D8050000}"/>
    <cellStyle name="Note 2 7 18" xfId="1470" xr:uid="{00000000-0005-0000-0000-0000D9050000}"/>
    <cellStyle name="Note 2 7 19" xfId="1549" xr:uid="{00000000-0005-0000-0000-0000DA050000}"/>
    <cellStyle name="Note 2 7 2" xfId="222" xr:uid="{00000000-0005-0000-0000-0000DB050000}"/>
    <cellStyle name="Note 2 7 20" xfId="1627" xr:uid="{00000000-0005-0000-0000-0000DC050000}"/>
    <cellStyle name="Note 2 7 21" xfId="1699" xr:uid="{00000000-0005-0000-0000-0000DD050000}"/>
    <cellStyle name="Note 2 7 22" xfId="1772" xr:uid="{00000000-0005-0000-0000-0000DE050000}"/>
    <cellStyle name="Note 2 7 23" xfId="1900" xr:uid="{00000000-0005-0000-0000-0000DF050000}"/>
    <cellStyle name="Note 2 7 24" xfId="1998" xr:uid="{00000000-0005-0000-0000-0000E0050000}"/>
    <cellStyle name="Note 2 7 25" xfId="1962" xr:uid="{00000000-0005-0000-0000-0000E1050000}"/>
    <cellStyle name="Note 2 7 26" xfId="2098" xr:uid="{00000000-0005-0000-0000-0000E2050000}"/>
    <cellStyle name="Note 2 7 27" xfId="2181" xr:uid="{00000000-0005-0000-0000-0000E3050000}"/>
    <cellStyle name="Note 2 7 28" xfId="2258" xr:uid="{00000000-0005-0000-0000-0000E4050000}"/>
    <cellStyle name="Note 2 7 29" xfId="2347" xr:uid="{00000000-0005-0000-0000-0000E5050000}"/>
    <cellStyle name="Note 2 7 3" xfId="153" xr:uid="{00000000-0005-0000-0000-0000E6050000}"/>
    <cellStyle name="Note 2 7 30" xfId="2311" xr:uid="{00000000-0005-0000-0000-0000E7050000}"/>
    <cellStyle name="Note 2 7 31" xfId="2448" xr:uid="{00000000-0005-0000-0000-0000E8050000}"/>
    <cellStyle name="Note 2 7 32" xfId="2528" xr:uid="{00000000-0005-0000-0000-0000E9050000}"/>
    <cellStyle name="Note 2 7 33" xfId="2609" xr:uid="{00000000-0005-0000-0000-0000EA050000}"/>
    <cellStyle name="Note 2 7 34" xfId="2399" xr:uid="{00000000-0005-0000-0000-0000EB050000}"/>
    <cellStyle name="Note 2 7 35" xfId="2734" xr:uid="{00000000-0005-0000-0000-0000EC050000}"/>
    <cellStyle name="Note 2 7 4" xfId="395" xr:uid="{00000000-0005-0000-0000-0000ED050000}"/>
    <cellStyle name="Note 2 7 5" xfId="295" xr:uid="{00000000-0005-0000-0000-0000EE050000}"/>
    <cellStyle name="Note 2 7 6" xfId="504" xr:uid="{00000000-0005-0000-0000-0000EF050000}"/>
    <cellStyle name="Note 2 7 7" xfId="597" xr:uid="{00000000-0005-0000-0000-0000F0050000}"/>
    <cellStyle name="Note 2 7 8" xfId="677" xr:uid="{00000000-0005-0000-0000-0000F1050000}"/>
    <cellStyle name="Note 2 7 9" xfId="756" xr:uid="{00000000-0005-0000-0000-0000F2050000}"/>
    <cellStyle name="Note 2 8" xfId="111" xr:uid="{00000000-0005-0000-0000-0000F3050000}"/>
    <cellStyle name="Note 2 8 10" xfId="856" xr:uid="{00000000-0005-0000-0000-0000F4050000}"/>
    <cellStyle name="Note 2 8 11" xfId="936" xr:uid="{00000000-0005-0000-0000-0000F5050000}"/>
    <cellStyle name="Note 2 8 12" xfId="1020" xr:uid="{00000000-0005-0000-0000-0000F6050000}"/>
    <cellStyle name="Note 2 8 13" xfId="1098" xr:uid="{00000000-0005-0000-0000-0000F7050000}"/>
    <cellStyle name="Note 2 8 14" xfId="1176" xr:uid="{00000000-0005-0000-0000-0000F8050000}"/>
    <cellStyle name="Note 2 8 15" xfId="1251" xr:uid="{00000000-0005-0000-0000-0000F9050000}"/>
    <cellStyle name="Note 2 8 16" xfId="1329" xr:uid="{00000000-0005-0000-0000-0000FA050000}"/>
    <cellStyle name="Note 2 8 17" xfId="1410" xr:uid="{00000000-0005-0000-0000-0000FB050000}"/>
    <cellStyle name="Note 2 8 18" xfId="1488" xr:uid="{00000000-0005-0000-0000-0000FC050000}"/>
    <cellStyle name="Note 2 8 19" xfId="1568" xr:uid="{00000000-0005-0000-0000-0000FD050000}"/>
    <cellStyle name="Note 2 8 2" xfId="241" xr:uid="{00000000-0005-0000-0000-0000FE050000}"/>
    <cellStyle name="Note 2 8 20" xfId="1645" xr:uid="{00000000-0005-0000-0000-0000FF050000}"/>
    <cellStyle name="Note 2 8 21" xfId="1717" xr:uid="{00000000-0005-0000-0000-000000060000}"/>
    <cellStyle name="Note 2 8 22" xfId="1790" xr:uid="{00000000-0005-0000-0000-000001060000}"/>
    <cellStyle name="Note 2 8 23" xfId="1919" xr:uid="{00000000-0005-0000-0000-000002060000}"/>
    <cellStyle name="Note 2 8 24" xfId="2022" xr:uid="{00000000-0005-0000-0000-000003060000}"/>
    <cellStyle name="Note 2 8 25" xfId="1950" xr:uid="{00000000-0005-0000-0000-000004060000}"/>
    <cellStyle name="Note 2 8 26" xfId="2116" xr:uid="{00000000-0005-0000-0000-000005060000}"/>
    <cellStyle name="Note 2 8 27" xfId="1982" xr:uid="{00000000-0005-0000-0000-000006060000}"/>
    <cellStyle name="Note 2 8 28" xfId="2067" xr:uid="{00000000-0005-0000-0000-000007060000}"/>
    <cellStyle name="Note 2 8 29" xfId="2371" xr:uid="{00000000-0005-0000-0000-000008060000}"/>
    <cellStyle name="Note 2 8 3" xfId="276" xr:uid="{00000000-0005-0000-0000-000009060000}"/>
    <cellStyle name="Note 2 8 30" xfId="2387" xr:uid="{00000000-0005-0000-0000-00000A060000}"/>
    <cellStyle name="Note 2 8 31" xfId="2467" xr:uid="{00000000-0005-0000-0000-00000B060000}"/>
    <cellStyle name="Note 2 8 32" xfId="2546" xr:uid="{00000000-0005-0000-0000-00000C060000}"/>
    <cellStyle name="Note 2 8 33" xfId="2628" xr:uid="{00000000-0005-0000-0000-00000D060000}"/>
    <cellStyle name="Note 2 8 34" xfId="2699" xr:uid="{00000000-0005-0000-0000-00000E060000}"/>
    <cellStyle name="Note 2 8 35" xfId="2752" xr:uid="{00000000-0005-0000-0000-00000F060000}"/>
    <cellStyle name="Note 2 8 4" xfId="240" xr:uid="{00000000-0005-0000-0000-000010060000}"/>
    <cellStyle name="Note 2 8 5" xfId="484" xr:uid="{00000000-0005-0000-0000-000011060000}"/>
    <cellStyle name="Note 2 8 6" xfId="549" xr:uid="{00000000-0005-0000-0000-000012060000}"/>
    <cellStyle name="Note 2 8 7" xfId="616" xr:uid="{00000000-0005-0000-0000-000013060000}"/>
    <cellStyle name="Note 2 8 8" xfId="696" xr:uid="{00000000-0005-0000-0000-000014060000}"/>
    <cellStyle name="Note 2 8 9" xfId="775" xr:uid="{00000000-0005-0000-0000-000015060000}"/>
    <cellStyle name="Note 2 9" xfId="104" xr:uid="{00000000-0005-0000-0000-000016060000}"/>
    <cellStyle name="Note 2 9 10" xfId="849" xr:uid="{00000000-0005-0000-0000-000017060000}"/>
    <cellStyle name="Note 2 9 11" xfId="929" xr:uid="{00000000-0005-0000-0000-000018060000}"/>
    <cellStyle name="Note 2 9 12" xfId="1013" xr:uid="{00000000-0005-0000-0000-000019060000}"/>
    <cellStyle name="Note 2 9 13" xfId="1091" xr:uid="{00000000-0005-0000-0000-00001A060000}"/>
    <cellStyle name="Note 2 9 14" xfId="1170" xr:uid="{00000000-0005-0000-0000-00001B060000}"/>
    <cellStyle name="Note 2 9 15" xfId="1245" xr:uid="{00000000-0005-0000-0000-00001C060000}"/>
    <cellStyle name="Note 2 9 16" xfId="1323" xr:uid="{00000000-0005-0000-0000-00001D060000}"/>
    <cellStyle name="Note 2 9 17" xfId="1404" xr:uid="{00000000-0005-0000-0000-00001E060000}"/>
    <cellStyle name="Note 2 9 18" xfId="1482" xr:uid="{00000000-0005-0000-0000-00001F060000}"/>
    <cellStyle name="Note 2 9 19" xfId="1561" xr:uid="{00000000-0005-0000-0000-000020060000}"/>
    <cellStyle name="Note 2 9 2" xfId="234" xr:uid="{00000000-0005-0000-0000-000021060000}"/>
    <cellStyle name="Note 2 9 20" xfId="1639" xr:uid="{00000000-0005-0000-0000-000022060000}"/>
    <cellStyle name="Note 2 9 21" xfId="1711" xr:uid="{00000000-0005-0000-0000-000023060000}"/>
    <cellStyle name="Note 2 9 22" xfId="1784" xr:uid="{00000000-0005-0000-0000-000024060000}"/>
    <cellStyle name="Note 2 9 23" xfId="1912" xr:uid="{00000000-0005-0000-0000-000025060000}"/>
    <cellStyle name="Note 2 9 24" xfId="1993" xr:uid="{00000000-0005-0000-0000-000026060000}"/>
    <cellStyle name="Note 2 9 25" xfId="1825" xr:uid="{00000000-0005-0000-0000-000027060000}"/>
    <cellStyle name="Note 2 9 26" xfId="2110" xr:uid="{00000000-0005-0000-0000-000028060000}"/>
    <cellStyle name="Note 2 9 27" xfId="2141" xr:uid="{00000000-0005-0000-0000-000029060000}"/>
    <cellStyle name="Note 2 9 28" xfId="2170" xr:uid="{00000000-0005-0000-0000-00002A060000}"/>
    <cellStyle name="Note 2 9 29" xfId="2376" xr:uid="{00000000-0005-0000-0000-00002B060000}"/>
    <cellStyle name="Note 2 9 3" xfId="273" xr:uid="{00000000-0005-0000-0000-00002C060000}"/>
    <cellStyle name="Note 2 9 30" xfId="2280" xr:uid="{00000000-0005-0000-0000-00002D060000}"/>
    <cellStyle name="Note 2 9 31" xfId="2460" xr:uid="{00000000-0005-0000-0000-00002E060000}"/>
    <cellStyle name="Note 2 9 32" xfId="2540" xr:uid="{00000000-0005-0000-0000-00002F060000}"/>
    <cellStyle name="Note 2 9 33" xfId="2621" xr:uid="{00000000-0005-0000-0000-000030060000}"/>
    <cellStyle name="Note 2 9 34" xfId="2666" xr:uid="{00000000-0005-0000-0000-000031060000}"/>
    <cellStyle name="Note 2 9 35" xfId="2746" xr:uid="{00000000-0005-0000-0000-000032060000}"/>
    <cellStyle name="Note 2 9 4" xfId="371" xr:uid="{00000000-0005-0000-0000-000033060000}"/>
    <cellStyle name="Note 2 9 5" xfId="448" xr:uid="{00000000-0005-0000-0000-000034060000}"/>
    <cellStyle name="Note 2 9 6" xfId="575" xr:uid="{00000000-0005-0000-0000-000035060000}"/>
    <cellStyle name="Note 2 9 7" xfId="609" xr:uid="{00000000-0005-0000-0000-000036060000}"/>
    <cellStyle name="Note 2 9 8" xfId="689" xr:uid="{00000000-0005-0000-0000-000037060000}"/>
    <cellStyle name="Note 2 9 9" xfId="768" xr:uid="{00000000-0005-0000-0000-000038060000}"/>
    <cellStyle name="Note 20" xfId="437" xr:uid="{00000000-0005-0000-0000-000039060000}"/>
    <cellStyle name="Note 21" xfId="527" xr:uid="{00000000-0005-0000-0000-00003A060000}"/>
    <cellStyle name="Note 22" xfId="545" xr:uid="{00000000-0005-0000-0000-00003B060000}"/>
    <cellStyle name="Note 23" xfId="567" xr:uid="{00000000-0005-0000-0000-00003C060000}"/>
    <cellStyle name="Note 24" xfId="453" xr:uid="{00000000-0005-0000-0000-00003D060000}"/>
    <cellStyle name="Note 25" xfId="563" xr:uid="{00000000-0005-0000-0000-00003E060000}"/>
    <cellStyle name="Note 26" xfId="550" xr:uid="{00000000-0005-0000-0000-00003F060000}"/>
    <cellStyle name="Note 27" xfId="869" xr:uid="{00000000-0005-0000-0000-000040060000}"/>
    <cellStyle name="Note 28" xfId="568" xr:uid="{00000000-0005-0000-0000-000041060000}"/>
    <cellStyle name="Note 29" xfId="884" xr:uid="{00000000-0005-0000-0000-000042060000}"/>
    <cellStyle name="Note 3" xfId="55" xr:uid="{00000000-0005-0000-0000-000043060000}"/>
    <cellStyle name="Note 3 10" xfId="695" xr:uid="{00000000-0005-0000-0000-000044060000}"/>
    <cellStyle name="Note 3 11" xfId="786" xr:uid="{00000000-0005-0000-0000-000045060000}"/>
    <cellStyle name="Note 3 12" xfId="964" xr:uid="{00000000-0005-0000-0000-000046060000}"/>
    <cellStyle name="Note 3 13" xfId="948" xr:uid="{00000000-0005-0000-0000-000047060000}"/>
    <cellStyle name="Note 3 14" xfId="1046" xr:uid="{00000000-0005-0000-0000-000048060000}"/>
    <cellStyle name="Note 3 15" xfId="1109" xr:uid="{00000000-0005-0000-0000-000049060000}"/>
    <cellStyle name="Note 3 16" xfId="1201" xr:uid="{00000000-0005-0000-0000-00004A060000}"/>
    <cellStyle name="Note 3 17" xfId="1356" xr:uid="{00000000-0005-0000-0000-00004B060000}"/>
    <cellStyle name="Note 3 18" xfId="1353" xr:uid="{00000000-0005-0000-0000-00004C060000}"/>
    <cellStyle name="Note 3 19" xfId="1515" xr:uid="{00000000-0005-0000-0000-00004D060000}"/>
    <cellStyle name="Note 3 2" xfId="185" xr:uid="{00000000-0005-0000-0000-00004E060000}"/>
    <cellStyle name="Note 3 20" xfId="1512" xr:uid="{00000000-0005-0000-0000-00004F060000}"/>
    <cellStyle name="Note 3 21" xfId="1578" xr:uid="{00000000-0005-0000-0000-000050060000}"/>
    <cellStyle name="Note 3 22" xfId="542" xr:uid="{00000000-0005-0000-0000-000051060000}"/>
    <cellStyle name="Note 3 23" xfId="1863" xr:uid="{00000000-0005-0000-0000-000052060000}"/>
    <cellStyle name="Note 3 24" xfId="1839" xr:uid="{00000000-0005-0000-0000-000053060000}"/>
    <cellStyle name="Note 3 25" xfId="1963" xr:uid="{00000000-0005-0000-0000-000054060000}"/>
    <cellStyle name="Note 3 26" xfId="2050" xr:uid="{00000000-0005-0000-0000-000055060000}"/>
    <cellStyle name="Note 3 27" xfId="2017" xr:uid="{00000000-0005-0000-0000-000056060000}"/>
    <cellStyle name="Note 3 28" xfId="2249" xr:uid="{00000000-0005-0000-0000-000057060000}"/>
    <cellStyle name="Note 3 29" xfId="2206" xr:uid="{00000000-0005-0000-0000-000058060000}"/>
    <cellStyle name="Note 3 3" xfId="290" xr:uid="{00000000-0005-0000-0000-000059060000}"/>
    <cellStyle name="Note 3 30" xfId="2349" xr:uid="{00000000-0005-0000-0000-00005A060000}"/>
    <cellStyle name="Note 3 31" xfId="2357" xr:uid="{00000000-0005-0000-0000-00005B060000}"/>
    <cellStyle name="Note 3 32" xfId="2414" xr:uid="{00000000-0005-0000-0000-00005C060000}"/>
    <cellStyle name="Note 3 33" xfId="2572" xr:uid="{00000000-0005-0000-0000-00005D060000}"/>
    <cellStyle name="Note 3 34" xfId="2693" xr:uid="{00000000-0005-0000-0000-00005E060000}"/>
    <cellStyle name="Note 3 35" xfId="2672" xr:uid="{00000000-0005-0000-0000-00005F060000}"/>
    <cellStyle name="Note 3 4" xfId="385" xr:uid="{00000000-0005-0000-0000-000060060000}"/>
    <cellStyle name="Note 3 5" xfId="489" xr:uid="{00000000-0005-0000-0000-000061060000}"/>
    <cellStyle name="Note 3 6" xfId="586" xr:uid="{00000000-0005-0000-0000-000062060000}"/>
    <cellStyle name="Note 3 7" xfId="412" xr:uid="{00000000-0005-0000-0000-000063060000}"/>
    <cellStyle name="Note 3 8" xfId="534" xr:uid="{00000000-0005-0000-0000-000064060000}"/>
    <cellStyle name="Note 3 9" xfId="511" xr:uid="{00000000-0005-0000-0000-000065060000}"/>
    <cellStyle name="Note 30" xfId="654" xr:uid="{00000000-0005-0000-0000-000066060000}"/>
    <cellStyle name="Note 31" xfId="977" xr:uid="{00000000-0005-0000-0000-000067060000}"/>
    <cellStyle name="Note 32" xfId="1252" xr:uid="{00000000-0005-0000-0000-000068060000}"/>
    <cellStyle name="Note 33" xfId="474" xr:uid="{00000000-0005-0000-0000-000069060000}"/>
    <cellStyle name="Note 34" xfId="1411" xr:uid="{00000000-0005-0000-0000-00006A060000}"/>
    <cellStyle name="Note 35" xfId="1075" xr:uid="{00000000-0005-0000-0000-00006B060000}"/>
    <cellStyle name="Note 36" xfId="855" xr:uid="{00000000-0005-0000-0000-00006C060000}"/>
    <cellStyle name="Note 37" xfId="1605" xr:uid="{00000000-0005-0000-0000-00006D060000}"/>
    <cellStyle name="Note 38" xfId="1851" xr:uid="{00000000-0005-0000-0000-00006E060000}"/>
    <cellStyle name="Note 39" xfId="1956" xr:uid="{00000000-0005-0000-0000-00006F060000}"/>
    <cellStyle name="Note 4" xfId="64" xr:uid="{00000000-0005-0000-0000-000070060000}"/>
    <cellStyle name="Note 4 10" xfId="810" xr:uid="{00000000-0005-0000-0000-000071060000}"/>
    <cellStyle name="Note 4 11" xfId="889" xr:uid="{00000000-0005-0000-0000-000072060000}"/>
    <cellStyle name="Note 4 12" xfId="973" xr:uid="{00000000-0005-0000-0000-000073060000}"/>
    <cellStyle name="Note 4 13" xfId="1051" xr:uid="{00000000-0005-0000-0000-000074060000}"/>
    <cellStyle name="Note 4 14" xfId="1132" xr:uid="{00000000-0005-0000-0000-000075060000}"/>
    <cellStyle name="Note 4 15" xfId="1206" xr:uid="{00000000-0005-0000-0000-000076060000}"/>
    <cellStyle name="Note 4 16" xfId="1284" xr:uid="{00000000-0005-0000-0000-000077060000}"/>
    <cellStyle name="Note 4 17" xfId="1365" xr:uid="{00000000-0005-0000-0000-000078060000}"/>
    <cellStyle name="Note 4 18" xfId="1443" xr:uid="{00000000-0005-0000-0000-000079060000}"/>
    <cellStyle name="Note 4 19" xfId="1524" xr:uid="{00000000-0005-0000-0000-00007A060000}"/>
    <cellStyle name="Note 4 2" xfId="194" xr:uid="{00000000-0005-0000-0000-00007B060000}"/>
    <cellStyle name="Note 4 20" xfId="1601" xr:uid="{00000000-0005-0000-0000-00007C060000}"/>
    <cellStyle name="Note 4 21" xfId="1675" xr:uid="{00000000-0005-0000-0000-00007D060000}"/>
    <cellStyle name="Note 4 22" xfId="1748" xr:uid="{00000000-0005-0000-0000-00007E060000}"/>
    <cellStyle name="Note 4 23" xfId="1872" xr:uid="{00000000-0005-0000-0000-00007F060000}"/>
    <cellStyle name="Note 4 24" xfId="1850" xr:uid="{00000000-0005-0000-0000-000080060000}"/>
    <cellStyle name="Note 4 25" xfId="2049" xr:uid="{00000000-0005-0000-0000-000081060000}"/>
    <cellStyle name="Note 4 26" xfId="2070" xr:uid="{00000000-0005-0000-0000-000082060000}"/>
    <cellStyle name="Note 4 27" xfId="1978" xr:uid="{00000000-0005-0000-0000-000083060000}"/>
    <cellStyle name="Note 4 28" xfId="1990" xr:uid="{00000000-0005-0000-0000-000084060000}"/>
    <cellStyle name="Note 4 29" xfId="1840" xr:uid="{00000000-0005-0000-0000-000085060000}"/>
    <cellStyle name="Note 4 3" xfId="269" xr:uid="{00000000-0005-0000-0000-000086060000}"/>
    <cellStyle name="Note 4 30" xfId="2229" xr:uid="{00000000-0005-0000-0000-000087060000}"/>
    <cellStyle name="Note 4 31" xfId="2421" xr:uid="{00000000-0005-0000-0000-000088060000}"/>
    <cellStyle name="Note 4 32" xfId="2501" xr:uid="{00000000-0005-0000-0000-000089060000}"/>
    <cellStyle name="Note 4 33" xfId="2581" xr:uid="{00000000-0005-0000-0000-00008A060000}"/>
    <cellStyle name="Note 4 34" xfId="2691" xr:uid="{00000000-0005-0000-0000-00008B060000}"/>
    <cellStyle name="Note 4 35" xfId="2710" xr:uid="{00000000-0005-0000-0000-00008C060000}"/>
    <cellStyle name="Note 4 4" xfId="267" xr:uid="{00000000-0005-0000-0000-00008D060000}"/>
    <cellStyle name="Note 4 5" xfId="458" xr:uid="{00000000-0005-0000-0000-00008E060000}"/>
    <cellStyle name="Note 4 6" xfId="451" xr:uid="{00000000-0005-0000-0000-00008F060000}"/>
    <cellStyle name="Note 4 7" xfId="483" xr:uid="{00000000-0005-0000-0000-000090060000}"/>
    <cellStyle name="Note 4 8" xfId="649" xr:uid="{00000000-0005-0000-0000-000091060000}"/>
    <cellStyle name="Note 4 9" xfId="730" xr:uid="{00000000-0005-0000-0000-000092060000}"/>
    <cellStyle name="Note 40" xfId="1814" xr:uid="{00000000-0005-0000-0000-000093060000}"/>
    <cellStyle name="Note 41" xfId="1970" xr:uid="{00000000-0005-0000-0000-000094060000}"/>
    <cellStyle name="Note 42" xfId="2028" xr:uid="{00000000-0005-0000-0000-000095060000}"/>
    <cellStyle name="Note 43" xfId="2175" xr:uid="{00000000-0005-0000-0000-000096060000}"/>
    <cellStyle name="Note 44" xfId="2330" xr:uid="{00000000-0005-0000-0000-000097060000}"/>
    <cellStyle name="Note 45" xfId="2320" xr:uid="{00000000-0005-0000-0000-000098060000}"/>
    <cellStyle name="Note 46" xfId="1949" xr:uid="{00000000-0005-0000-0000-000099060000}"/>
    <cellStyle name="Note 47" xfId="2337" xr:uid="{00000000-0005-0000-0000-00009A060000}"/>
    <cellStyle name="Note 48" xfId="2468" xr:uid="{00000000-0005-0000-0000-00009B060000}"/>
    <cellStyle name="Note 49" xfId="2674" xr:uid="{00000000-0005-0000-0000-00009C060000}"/>
    <cellStyle name="Note 5" xfId="60" xr:uid="{00000000-0005-0000-0000-00009D060000}"/>
    <cellStyle name="Note 5 10" xfId="806" xr:uid="{00000000-0005-0000-0000-00009E060000}"/>
    <cellStyle name="Note 5 11" xfId="885" xr:uid="{00000000-0005-0000-0000-00009F060000}"/>
    <cellStyle name="Note 5 12" xfId="969" xr:uid="{00000000-0005-0000-0000-0000A0060000}"/>
    <cellStyle name="Note 5 13" xfId="1047" xr:uid="{00000000-0005-0000-0000-0000A1060000}"/>
    <cellStyle name="Note 5 14" xfId="1128" xr:uid="{00000000-0005-0000-0000-0000A2060000}"/>
    <cellStyle name="Note 5 15" xfId="1202" xr:uid="{00000000-0005-0000-0000-0000A3060000}"/>
    <cellStyle name="Note 5 16" xfId="1280" xr:uid="{00000000-0005-0000-0000-0000A4060000}"/>
    <cellStyle name="Note 5 17" xfId="1361" xr:uid="{00000000-0005-0000-0000-0000A5060000}"/>
    <cellStyle name="Note 5 18" xfId="1439" xr:uid="{00000000-0005-0000-0000-0000A6060000}"/>
    <cellStyle name="Note 5 19" xfId="1520" xr:uid="{00000000-0005-0000-0000-0000A7060000}"/>
    <cellStyle name="Note 5 2" xfId="190" xr:uid="{00000000-0005-0000-0000-0000A8060000}"/>
    <cellStyle name="Note 5 20" xfId="1597" xr:uid="{00000000-0005-0000-0000-0000A9060000}"/>
    <cellStyle name="Note 5 21" xfId="1671" xr:uid="{00000000-0005-0000-0000-0000AA060000}"/>
    <cellStyle name="Note 5 22" xfId="1744" xr:uid="{00000000-0005-0000-0000-0000AB060000}"/>
    <cellStyle name="Note 5 23" xfId="1868" xr:uid="{00000000-0005-0000-0000-0000AC060000}"/>
    <cellStyle name="Note 5 24" xfId="2019" xr:uid="{00000000-0005-0000-0000-0000AD060000}"/>
    <cellStyle name="Note 5 25" xfId="1966" xr:uid="{00000000-0005-0000-0000-0000AE060000}"/>
    <cellStyle name="Note 5 26" xfId="1826" xr:uid="{00000000-0005-0000-0000-0000AF060000}"/>
    <cellStyle name="Note 5 27" xfId="2219" xr:uid="{00000000-0005-0000-0000-0000B0060000}"/>
    <cellStyle name="Note 5 28" xfId="2251" xr:uid="{00000000-0005-0000-0000-0000B1060000}"/>
    <cellStyle name="Note 5 29" xfId="2365" xr:uid="{00000000-0005-0000-0000-0000B2060000}"/>
    <cellStyle name="Note 5 3" xfId="168" xr:uid="{00000000-0005-0000-0000-0000B3060000}"/>
    <cellStyle name="Note 5 30" xfId="2351" xr:uid="{00000000-0005-0000-0000-0000B4060000}"/>
    <cellStyle name="Note 5 31" xfId="2417" xr:uid="{00000000-0005-0000-0000-0000B5060000}"/>
    <cellStyle name="Note 5 32" xfId="2497" xr:uid="{00000000-0005-0000-0000-0000B6060000}"/>
    <cellStyle name="Note 5 33" xfId="2577" xr:uid="{00000000-0005-0000-0000-0000B7060000}"/>
    <cellStyle name="Note 5 34" xfId="2264" xr:uid="{00000000-0005-0000-0000-0000B8060000}"/>
    <cellStyle name="Note 5 35" xfId="2706" xr:uid="{00000000-0005-0000-0000-0000B9060000}"/>
    <cellStyle name="Note 5 4" xfId="427" xr:uid="{00000000-0005-0000-0000-0000BA060000}"/>
    <cellStyle name="Note 5 5" xfId="507" xr:uid="{00000000-0005-0000-0000-0000BB060000}"/>
    <cellStyle name="Note 5 6" xfId="480" xr:uid="{00000000-0005-0000-0000-0000BC060000}"/>
    <cellStyle name="Note 5 7" xfId="519" xr:uid="{00000000-0005-0000-0000-0000BD060000}"/>
    <cellStyle name="Note 5 8" xfId="645" xr:uid="{00000000-0005-0000-0000-0000BE060000}"/>
    <cellStyle name="Note 5 9" xfId="726" xr:uid="{00000000-0005-0000-0000-0000BF060000}"/>
    <cellStyle name="Note 50" xfId="2688" xr:uid="{00000000-0005-0000-0000-0000C0060000}"/>
    <cellStyle name="Note 51" xfId="2557" xr:uid="{00000000-0005-0000-0000-0000C1060000}"/>
    <cellStyle name="Note 6" xfId="83" xr:uid="{00000000-0005-0000-0000-0000C2060000}"/>
    <cellStyle name="Note 6 10" xfId="828" xr:uid="{00000000-0005-0000-0000-0000C3060000}"/>
    <cellStyle name="Note 6 11" xfId="908" xr:uid="{00000000-0005-0000-0000-0000C4060000}"/>
    <cellStyle name="Note 6 12" xfId="992" xr:uid="{00000000-0005-0000-0000-0000C5060000}"/>
    <cellStyle name="Note 6 13" xfId="1070" xr:uid="{00000000-0005-0000-0000-0000C6060000}"/>
    <cellStyle name="Note 6 14" xfId="1149" xr:uid="{00000000-0005-0000-0000-0000C7060000}"/>
    <cellStyle name="Note 6 15" xfId="1224" xr:uid="{00000000-0005-0000-0000-0000C8060000}"/>
    <cellStyle name="Note 6 16" xfId="1303" xr:uid="{00000000-0005-0000-0000-0000C9060000}"/>
    <cellStyle name="Note 6 17" xfId="1384" xr:uid="{00000000-0005-0000-0000-0000CA060000}"/>
    <cellStyle name="Note 6 18" xfId="1462" xr:uid="{00000000-0005-0000-0000-0000CB060000}"/>
    <cellStyle name="Note 6 19" xfId="1541" xr:uid="{00000000-0005-0000-0000-0000CC060000}"/>
    <cellStyle name="Note 6 2" xfId="213" xr:uid="{00000000-0005-0000-0000-0000CD060000}"/>
    <cellStyle name="Note 6 20" xfId="1619" xr:uid="{00000000-0005-0000-0000-0000CE060000}"/>
    <cellStyle name="Note 6 21" xfId="1692" xr:uid="{00000000-0005-0000-0000-0000CF060000}"/>
    <cellStyle name="Note 6 22" xfId="1765" xr:uid="{00000000-0005-0000-0000-0000D0060000}"/>
    <cellStyle name="Note 6 23" xfId="1891" xr:uid="{00000000-0005-0000-0000-0000D1060000}"/>
    <cellStyle name="Note 6 24" xfId="1918" xr:uid="{00000000-0005-0000-0000-0000D2060000}"/>
    <cellStyle name="Note 6 25" xfId="2059" xr:uid="{00000000-0005-0000-0000-0000D3060000}"/>
    <cellStyle name="Note 6 26" xfId="2089" xr:uid="{00000000-0005-0000-0000-0000D4060000}"/>
    <cellStyle name="Note 6 27" xfId="1952" xr:uid="{00000000-0005-0000-0000-0000D5060000}"/>
    <cellStyle name="Note 6 28" xfId="2204" xr:uid="{00000000-0005-0000-0000-0000D6060000}"/>
    <cellStyle name="Note 6 29" xfId="2282" xr:uid="{00000000-0005-0000-0000-0000D7060000}"/>
    <cellStyle name="Note 6 3" xfId="142" xr:uid="{00000000-0005-0000-0000-0000D8060000}"/>
    <cellStyle name="Note 6 30" xfId="2150" xr:uid="{00000000-0005-0000-0000-0000D9060000}"/>
    <cellStyle name="Note 6 31" xfId="2439" xr:uid="{00000000-0005-0000-0000-0000DA060000}"/>
    <cellStyle name="Note 6 32" xfId="2519" xr:uid="{00000000-0005-0000-0000-0000DB060000}"/>
    <cellStyle name="Note 6 33" xfId="2600" xr:uid="{00000000-0005-0000-0000-0000DC060000}"/>
    <cellStyle name="Note 6 34" xfId="2671" xr:uid="{00000000-0005-0000-0000-0000DD060000}"/>
    <cellStyle name="Note 6 35" xfId="2727" xr:uid="{00000000-0005-0000-0000-0000DE060000}"/>
    <cellStyle name="Note 6 4" xfId="400" xr:uid="{00000000-0005-0000-0000-0000DF060000}"/>
    <cellStyle name="Note 6 5" xfId="444" xr:uid="{00000000-0005-0000-0000-0000E0060000}"/>
    <cellStyle name="Note 6 6" xfId="566" xr:uid="{00000000-0005-0000-0000-0000E1060000}"/>
    <cellStyle name="Note 6 7" xfId="573" xr:uid="{00000000-0005-0000-0000-0000E2060000}"/>
    <cellStyle name="Note 6 8" xfId="668" xr:uid="{00000000-0005-0000-0000-0000E3060000}"/>
    <cellStyle name="Note 6 9" xfId="748" xr:uid="{00000000-0005-0000-0000-0000E4060000}"/>
    <cellStyle name="Note 7" xfId="78" xr:uid="{00000000-0005-0000-0000-0000E5060000}"/>
    <cellStyle name="Note 7 10" xfId="823" xr:uid="{00000000-0005-0000-0000-0000E6060000}"/>
    <cellStyle name="Note 7 11" xfId="903" xr:uid="{00000000-0005-0000-0000-0000E7060000}"/>
    <cellStyle name="Note 7 12" xfId="987" xr:uid="{00000000-0005-0000-0000-0000E8060000}"/>
    <cellStyle name="Note 7 13" xfId="1065" xr:uid="{00000000-0005-0000-0000-0000E9060000}"/>
    <cellStyle name="Note 7 14" xfId="1144" xr:uid="{00000000-0005-0000-0000-0000EA060000}"/>
    <cellStyle name="Note 7 15" xfId="1219" xr:uid="{00000000-0005-0000-0000-0000EB060000}"/>
    <cellStyle name="Note 7 16" xfId="1298" xr:uid="{00000000-0005-0000-0000-0000EC060000}"/>
    <cellStyle name="Note 7 17" xfId="1379" xr:uid="{00000000-0005-0000-0000-0000ED060000}"/>
    <cellStyle name="Note 7 18" xfId="1457" xr:uid="{00000000-0005-0000-0000-0000EE060000}"/>
    <cellStyle name="Note 7 19" xfId="1536" xr:uid="{00000000-0005-0000-0000-0000EF060000}"/>
    <cellStyle name="Note 7 2" xfId="208" xr:uid="{00000000-0005-0000-0000-0000F0060000}"/>
    <cellStyle name="Note 7 20" xfId="1614" xr:uid="{00000000-0005-0000-0000-0000F1060000}"/>
    <cellStyle name="Note 7 21" xfId="1687" xr:uid="{00000000-0005-0000-0000-0000F2060000}"/>
    <cellStyle name="Note 7 22" xfId="1760" xr:uid="{00000000-0005-0000-0000-0000F3060000}"/>
    <cellStyle name="Note 7 23" xfId="1886" xr:uid="{00000000-0005-0000-0000-0000F4060000}"/>
    <cellStyle name="Note 7 24" xfId="1828" xr:uid="{00000000-0005-0000-0000-0000F5060000}"/>
    <cellStyle name="Note 7 25" xfId="2015" xr:uid="{00000000-0005-0000-0000-0000F6060000}"/>
    <cellStyle name="Note 7 26" xfId="2084" xr:uid="{00000000-0005-0000-0000-0000F7060000}"/>
    <cellStyle name="Note 7 27" xfId="2202" xr:uid="{00000000-0005-0000-0000-0000F8060000}"/>
    <cellStyle name="Note 7 28" xfId="2288" xr:uid="{00000000-0005-0000-0000-0000F9060000}"/>
    <cellStyle name="Note 7 29" xfId="2278" xr:uid="{00000000-0005-0000-0000-0000FA060000}"/>
    <cellStyle name="Note 7 3" xfId="299" xr:uid="{00000000-0005-0000-0000-0000FB060000}"/>
    <cellStyle name="Note 7 30" xfId="2364" xr:uid="{00000000-0005-0000-0000-0000FC060000}"/>
    <cellStyle name="Note 7 31" xfId="2434" xr:uid="{00000000-0005-0000-0000-0000FD060000}"/>
    <cellStyle name="Note 7 32" xfId="2514" xr:uid="{00000000-0005-0000-0000-0000FE060000}"/>
    <cellStyle name="Note 7 33" xfId="2595" xr:uid="{00000000-0005-0000-0000-0000FF060000}"/>
    <cellStyle name="Note 7 34" xfId="2290" xr:uid="{00000000-0005-0000-0000-000000070000}"/>
    <cellStyle name="Note 7 35" xfId="2722" xr:uid="{00000000-0005-0000-0000-000001070000}"/>
    <cellStyle name="Note 7 4" xfId="141" xr:uid="{00000000-0005-0000-0000-000002070000}"/>
    <cellStyle name="Note 7 5" xfId="469" xr:uid="{00000000-0005-0000-0000-000003070000}"/>
    <cellStyle name="Note 7 6" xfId="335" xr:uid="{00000000-0005-0000-0000-000004070000}"/>
    <cellStyle name="Note 7 7" xfId="494" xr:uid="{00000000-0005-0000-0000-000005070000}"/>
    <cellStyle name="Note 7 8" xfId="663" xr:uid="{00000000-0005-0000-0000-000006070000}"/>
    <cellStyle name="Note 7 9" xfId="743" xr:uid="{00000000-0005-0000-0000-000007070000}"/>
    <cellStyle name="Note 8" xfId="91" xr:uid="{00000000-0005-0000-0000-000008070000}"/>
    <cellStyle name="Note 8 10" xfId="836" xr:uid="{00000000-0005-0000-0000-000009070000}"/>
    <cellStyle name="Note 8 11" xfId="916" xr:uid="{00000000-0005-0000-0000-00000A070000}"/>
    <cellStyle name="Note 8 12" xfId="1000" xr:uid="{00000000-0005-0000-0000-00000B070000}"/>
    <cellStyle name="Note 8 13" xfId="1078" xr:uid="{00000000-0005-0000-0000-00000C070000}"/>
    <cellStyle name="Note 8 14" xfId="1157" xr:uid="{00000000-0005-0000-0000-00000D070000}"/>
    <cellStyle name="Note 8 15" xfId="1232" xr:uid="{00000000-0005-0000-0000-00000E070000}"/>
    <cellStyle name="Note 8 16" xfId="1310" xr:uid="{00000000-0005-0000-0000-00000F070000}"/>
    <cellStyle name="Note 8 17" xfId="1391" xr:uid="{00000000-0005-0000-0000-000010070000}"/>
    <cellStyle name="Note 8 18" xfId="1469" xr:uid="{00000000-0005-0000-0000-000011070000}"/>
    <cellStyle name="Note 8 19" xfId="1548" xr:uid="{00000000-0005-0000-0000-000012070000}"/>
    <cellStyle name="Note 8 2" xfId="221" xr:uid="{00000000-0005-0000-0000-000013070000}"/>
    <cellStyle name="Note 8 20" xfId="1626" xr:uid="{00000000-0005-0000-0000-000014070000}"/>
    <cellStyle name="Note 8 21" xfId="1698" xr:uid="{00000000-0005-0000-0000-000015070000}"/>
    <cellStyle name="Note 8 22" xfId="1771" xr:uid="{00000000-0005-0000-0000-000016070000}"/>
    <cellStyle name="Note 8 23" xfId="1899" xr:uid="{00000000-0005-0000-0000-000017070000}"/>
    <cellStyle name="Note 8 24" xfId="1984" xr:uid="{00000000-0005-0000-0000-000018070000}"/>
    <cellStyle name="Note 8 25" xfId="1945" xr:uid="{00000000-0005-0000-0000-000019070000}"/>
    <cellStyle name="Note 8 26" xfId="2097" xr:uid="{00000000-0005-0000-0000-00001A070000}"/>
    <cellStyle name="Note 8 27" xfId="2187" xr:uid="{00000000-0005-0000-0000-00001B070000}"/>
    <cellStyle name="Note 8 28" xfId="2256" xr:uid="{00000000-0005-0000-0000-00001C070000}"/>
    <cellStyle name="Note 8 29" xfId="2334" xr:uid="{00000000-0005-0000-0000-00001D070000}"/>
    <cellStyle name="Note 8 3" xfId="342" xr:uid="{00000000-0005-0000-0000-00001E070000}"/>
    <cellStyle name="Note 8 30" xfId="2250" xr:uid="{00000000-0005-0000-0000-00001F070000}"/>
    <cellStyle name="Note 8 31" xfId="2447" xr:uid="{00000000-0005-0000-0000-000020070000}"/>
    <cellStyle name="Note 8 32" xfId="2527" xr:uid="{00000000-0005-0000-0000-000021070000}"/>
    <cellStyle name="Note 8 33" xfId="2608" xr:uid="{00000000-0005-0000-0000-000022070000}"/>
    <cellStyle name="Note 8 34" xfId="2412" xr:uid="{00000000-0005-0000-0000-000023070000}"/>
    <cellStyle name="Note 8 35" xfId="2733" xr:uid="{00000000-0005-0000-0000-000024070000}"/>
    <cellStyle name="Note 8 4" xfId="401" xr:uid="{00000000-0005-0000-0000-000025070000}"/>
    <cellStyle name="Note 8 5" xfId="159" xr:uid="{00000000-0005-0000-0000-000026070000}"/>
    <cellStyle name="Note 8 6" xfId="538" xr:uid="{00000000-0005-0000-0000-000027070000}"/>
    <cellStyle name="Note 8 7" xfId="596" xr:uid="{00000000-0005-0000-0000-000028070000}"/>
    <cellStyle name="Note 8 8" xfId="676" xr:uid="{00000000-0005-0000-0000-000029070000}"/>
    <cellStyle name="Note 8 9" xfId="755" xr:uid="{00000000-0005-0000-0000-00002A070000}"/>
    <cellStyle name="Note 9" xfId="105" xr:uid="{00000000-0005-0000-0000-00002B070000}"/>
    <cellStyle name="Note 9 10" xfId="850" xr:uid="{00000000-0005-0000-0000-00002C070000}"/>
    <cellStyle name="Note 9 11" xfId="930" xr:uid="{00000000-0005-0000-0000-00002D070000}"/>
    <cellStyle name="Note 9 12" xfId="1014" xr:uid="{00000000-0005-0000-0000-00002E070000}"/>
    <cellStyle name="Note 9 13" xfId="1092" xr:uid="{00000000-0005-0000-0000-00002F070000}"/>
    <cellStyle name="Note 9 14" xfId="1171" xr:uid="{00000000-0005-0000-0000-000030070000}"/>
    <cellStyle name="Note 9 15" xfId="1246" xr:uid="{00000000-0005-0000-0000-000031070000}"/>
    <cellStyle name="Note 9 16" xfId="1324" xr:uid="{00000000-0005-0000-0000-000032070000}"/>
    <cellStyle name="Note 9 17" xfId="1405" xr:uid="{00000000-0005-0000-0000-000033070000}"/>
    <cellStyle name="Note 9 18" xfId="1483" xr:uid="{00000000-0005-0000-0000-000034070000}"/>
    <cellStyle name="Note 9 19" xfId="1562" xr:uid="{00000000-0005-0000-0000-000035070000}"/>
    <cellStyle name="Note 9 2" xfId="235" xr:uid="{00000000-0005-0000-0000-000036070000}"/>
    <cellStyle name="Note 9 20" xfId="1640" xr:uid="{00000000-0005-0000-0000-000037070000}"/>
    <cellStyle name="Note 9 21" xfId="1712" xr:uid="{00000000-0005-0000-0000-000038070000}"/>
    <cellStyle name="Note 9 22" xfId="1785" xr:uid="{00000000-0005-0000-0000-000039070000}"/>
    <cellStyle name="Note 9 23" xfId="1913" xr:uid="{00000000-0005-0000-0000-00003A070000}"/>
    <cellStyle name="Note 9 24" xfId="1860" xr:uid="{00000000-0005-0000-0000-00003B070000}"/>
    <cellStyle name="Note 9 25" xfId="2051" xr:uid="{00000000-0005-0000-0000-00003C070000}"/>
    <cellStyle name="Note 9 26" xfId="2111" xr:uid="{00000000-0005-0000-0000-00003D070000}"/>
    <cellStyle name="Note 9 27" xfId="1987" xr:uid="{00000000-0005-0000-0000-00003E070000}"/>
    <cellStyle name="Note 9 28" xfId="2053" xr:uid="{00000000-0005-0000-0000-00003F070000}"/>
    <cellStyle name="Note 9 29" xfId="2350" xr:uid="{00000000-0005-0000-0000-000040070000}"/>
    <cellStyle name="Note 9 3" xfId="150" xr:uid="{00000000-0005-0000-0000-000041070000}"/>
    <cellStyle name="Note 9 30" xfId="2339" xr:uid="{00000000-0005-0000-0000-000042070000}"/>
    <cellStyle name="Note 9 31" xfId="2461" xr:uid="{00000000-0005-0000-0000-000043070000}"/>
    <cellStyle name="Note 9 32" xfId="2541" xr:uid="{00000000-0005-0000-0000-000044070000}"/>
    <cellStyle name="Note 9 33" xfId="2622" xr:uid="{00000000-0005-0000-0000-000045070000}"/>
    <cellStyle name="Note 9 34" xfId="2667" xr:uid="{00000000-0005-0000-0000-000046070000}"/>
    <cellStyle name="Note 9 35" xfId="2747" xr:uid="{00000000-0005-0000-0000-000047070000}"/>
    <cellStyle name="Note 9 4" xfId="411" xr:uid="{00000000-0005-0000-0000-000048070000}"/>
    <cellStyle name="Note 9 5" xfId="450" xr:uid="{00000000-0005-0000-0000-000049070000}"/>
    <cellStyle name="Note 9 6" xfId="562" xr:uid="{00000000-0005-0000-0000-00004A070000}"/>
    <cellStyle name="Note 9 7" xfId="610" xr:uid="{00000000-0005-0000-0000-00004B070000}"/>
    <cellStyle name="Note 9 8" xfId="690" xr:uid="{00000000-0005-0000-0000-00004C070000}"/>
    <cellStyle name="Note 9 9" xfId="769" xr:uid="{00000000-0005-0000-0000-00004D070000}"/>
    <cellStyle name="Output 10" xfId="109" xr:uid="{00000000-0005-0000-0000-00004E070000}"/>
    <cellStyle name="Output 10 10" xfId="934" xr:uid="{00000000-0005-0000-0000-00004F070000}"/>
    <cellStyle name="Output 10 11" xfId="1018" xr:uid="{00000000-0005-0000-0000-000050070000}"/>
    <cellStyle name="Output 10 12" xfId="1096" xr:uid="{00000000-0005-0000-0000-000051070000}"/>
    <cellStyle name="Output 10 13" xfId="1175" xr:uid="{00000000-0005-0000-0000-000052070000}"/>
    <cellStyle name="Output 10 14" xfId="1250" xr:uid="{00000000-0005-0000-0000-000053070000}"/>
    <cellStyle name="Output 10 15" xfId="1328" xr:uid="{00000000-0005-0000-0000-000054070000}"/>
    <cellStyle name="Output 10 16" xfId="1409" xr:uid="{00000000-0005-0000-0000-000055070000}"/>
    <cellStyle name="Output 10 17" xfId="1487" xr:uid="{00000000-0005-0000-0000-000056070000}"/>
    <cellStyle name="Output 10 18" xfId="1566" xr:uid="{00000000-0005-0000-0000-000057070000}"/>
    <cellStyle name="Output 10 19" xfId="1644" xr:uid="{00000000-0005-0000-0000-000058070000}"/>
    <cellStyle name="Output 10 2" xfId="239" xr:uid="{00000000-0005-0000-0000-000059070000}"/>
    <cellStyle name="Output 10 20" xfId="1716" xr:uid="{00000000-0005-0000-0000-00005A070000}"/>
    <cellStyle name="Output 10 21" xfId="1789" xr:uid="{00000000-0005-0000-0000-00005B070000}"/>
    <cellStyle name="Output 10 22" xfId="1917" xr:uid="{00000000-0005-0000-0000-00005C070000}"/>
    <cellStyle name="Output 10 23" xfId="1983" xr:uid="{00000000-0005-0000-0000-00005D070000}"/>
    <cellStyle name="Output 10 24" xfId="2115" xr:uid="{00000000-0005-0000-0000-00005E070000}"/>
    <cellStyle name="Output 10 25" xfId="2211" xr:uid="{00000000-0005-0000-0000-00005F070000}"/>
    <cellStyle name="Output 10 26" xfId="2195" xr:uid="{00000000-0005-0000-0000-000060070000}"/>
    <cellStyle name="Output 10 27" xfId="2385" xr:uid="{00000000-0005-0000-0000-000061070000}"/>
    <cellStyle name="Output 10 28" xfId="2465" xr:uid="{00000000-0005-0000-0000-000062070000}"/>
    <cellStyle name="Output 10 29" xfId="2545" xr:uid="{00000000-0005-0000-0000-000063070000}"/>
    <cellStyle name="Output 10 3" xfId="3" xr:uid="{00000000-0005-0000-0000-000064070000}"/>
    <cellStyle name="Output 10 30" xfId="2626" xr:uid="{00000000-0005-0000-0000-000065070000}"/>
    <cellStyle name="Output 10 31" xfId="2569" xr:uid="{00000000-0005-0000-0000-000066070000}"/>
    <cellStyle name="Output 10 32" xfId="2751" xr:uid="{00000000-0005-0000-0000-000067070000}"/>
    <cellStyle name="Output 10 4" xfId="216" xr:uid="{00000000-0005-0000-0000-000068070000}"/>
    <cellStyle name="Output 10 5" xfId="495" xr:uid="{00000000-0005-0000-0000-000069070000}"/>
    <cellStyle name="Output 10 6" xfId="614" xr:uid="{00000000-0005-0000-0000-00006A070000}"/>
    <cellStyle name="Output 10 7" xfId="694" xr:uid="{00000000-0005-0000-0000-00006B070000}"/>
    <cellStyle name="Output 10 8" xfId="773" xr:uid="{00000000-0005-0000-0000-00006C070000}"/>
    <cellStyle name="Output 10 9" xfId="854" xr:uid="{00000000-0005-0000-0000-00006D070000}"/>
    <cellStyle name="Output 11" xfId="120" xr:uid="{00000000-0005-0000-0000-00006E070000}"/>
    <cellStyle name="Output 11 10" xfId="945" xr:uid="{00000000-0005-0000-0000-00006F070000}"/>
    <cellStyle name="Output 11 11" xfId="1028" xr:uid="{00000000-0005-0000-0000-000070070000}"/>
    <cellStyle name="Output 11 12" xfId="1107" xr:uid="{00000000-0005-0000-0000-000071070000}"/>
    <cellStyle name="Output 11 13" xfId="1184" xr:uid="{00000000-0005-0000-0000-000072070000}"/>
    <cellStyle name="Output 11 14" xfId="1260" xr:uid="{00000000-0005-0000-0000-000073070000}"/>
    <cellStyle name="Output 11 15" xfId="1338" xr:uid="{00000000-0005-0000-0000-000074070000}"/>
    <cellStyle name="Output 11 16" xfId="1419" xr:uid="{00000000-0005-0000-0000-000075070000}"/>
    <cellStyle name="Output 11 17" xfId="1497" xr:uid="{00000000-0005-0000-0000-000076070000}"/>
    <cellStyle name="Output 11 18" xfId="1576" xr:uid="{00000000-0005-0000-0000-000077070000}"/>
    <cellStyle name="Output 11 19" xfId="1653" xr:uid="{00000000-0005-0000-0000-000078070000}"/>
    <cellStyle name="Output 11 2" xfId="250" xr:uid="{00000000-0005-0000-0000-000079070000}"/>
    <cellStyle name="Output 11 20" xfId="1725" xr:uid="{00000000-0005-0000-0000-00007A070000}"/>
    <cellStyle name="Output 11 21" xfId="1798" xr:uid="{00000000-0005-0000-0000-00007B070000}"/>
    <cellStyle name="Output 11 22" xfId="1928" xr:uid="{00000000-0005-0000-0000-00007C070000}"/>
    <cellStyle name="Output 11 23" xfId="1943" xr:uid="{00000000-0005-0000-0000-00007D070000}"/>
    <cellStyle name="Output 11 24" xfId="2124" xr:uid="{00000000-0005-0000-0000-00007E070000}"/>
    <cellStyle name="Output 11 25" xfId="2180" xr:uid="{00000000-0005-0000-0000-00007F070000}"/>
    <cellStyle name="Output 11 26" xfId="2224" xr:uid="{00000000-0005-0000-0000-000080070000}"/>
    <cellStyle name="Output 11 27" xfId="2395" xr:uid="{00000000-0005-0000-0000-000081070000}"/>
    <cellStyle name="Output 11 28" xfId="2476" xr:uid="{00000000-0005-0000-0000-000082070000}"/>
    <cellStyle name="Output 11 29" xfId="2554" xr:uid="{00000000-0005-0000-0000-000083070000}"/>
    <cellStyle name="Output 11 3" xfId="165" xr:uid="{00000000-0005-0000-0000-000084070000}"/>
    <cellStyle name="Output 11 30" xfId="2637" xr:uid="{00000000-0005-0000-0000-000085070000}"/>
    <cellStyle name="Output 11 31" xfId="2312" xr:uid="{00000000-0005-0000-0000-000086070000}"/>
    <cellStyle name="Output 11 32" xfId="2760" xr:uid="{00000000-0005-0000-0000-000087070000}"/>
    <cellStyle name="Output 11 4" xfId="353" xr:uid="{00000000-0005-0000-0000-000088070000}"/>
    <cellStyle name="Output 11 5" xfId="301" xr:uid="{00000000-0005-0000-0000-000089070000}"/>
    <cellStyle name="Output 11 6" xfId="625" xr:uid="{00000000-0005-0000-0000-00008A070000}"/>
    <cellStyle name="Output 11 7" xfId="705" xr:uid="{00000000-0005-0000-0000-00008B070000}"/>
    <cellStyle name="Output 11 8" xfId="784" xr:uid="{00000000-0005-0000-0000-00008C070000}"/>
    <cellStyle name="Output 11 9" xfId="865" xr:uid="{00000000-0005-0000-0000-00008D070000}"/>
    <cellStyle name="Output 12" xfId="115" xr:uid="{00000000-0005-0000-0000-00008E070000}"/>
    <cellStyle name="Output 12 10" xfId="940" xr:uid="{00000000-0005-0000-0000-00008F070000}"/>
    <cellStyle name="Output 12 11" xfId="1023" xr:uid="{00000000-0005-0000-0000-000090070000}"/>
    <cellStyle name="Output 12 12" xfId="1102" xr:uid="{00000000-0005-0000-0000-000091070000}"/>
    <cellStyle name="Output 12 13" xfId="1179" xr:uid="{00000000-0005-0000-0000-000092070000}"/>
    <cellStyle name="Output 12 14" xfId="1255" xr:uid="{00000000-0005-0000-0000-000093070000}"/>
    <cellStyle name="Output 12 15" xfId="1333" xr:uid="{00000000-0005-0000-0000-000094070000}"/>
    <cellStyle name="Output 12 16" xfId="1414" xr:uid="{00000000-0005-0000-0000-000095070000}"/>
    <cellStyle name="Output 12 17" xfId="1492" xr:uid="{00000000-0005-0000-0000-000096070000}"/>
    <cellStyle name="Output 12 18" xfId="1571" xr:uid="{00000000-0005-0000-0000-000097070000}"/>
    <cellStyle name="Output 12 19" xfId="1648" xr:uid="{00000000-0005-0000-0000-000098070000}"/>
    <cellStyle name="Output 12 2" xfId="245" xr:uid="{00000000-0005-0000-0000-000099070000}"/>
    <cellStyle name="Output 12 20" xfId="1720" xr:uid="{00000000-0005-0000-0000-00009A070000}"/>
    <cellStyle name="Output 12 21" xfId="1793" xr:uid="{00000000-0005-0000-0000-00009B070000}"/>
    <cellStyle name="Output 12 22" xfId="1923" xr:uid="{00000000-0005-0000-0000-00009C070000}"/>
    <cellStyle name="Output 12 23" xfId="1969" xr:uid="{00000000-0005-0000-0000-00009D070000}"/>
    <cellStyle name="Output 12 24" xfId="2119" xr:uid="{00000000-0005-0000-0000-00009E070000}"/>
    <cellStyle name="Output 12 25" xfId="2161" xr:uid="{00000000-0005-0000-0000-00009F070000}"/>
    <cellStyle name="Output 12 26" xfId="2226" xr:uid="{00000000-0005-0000-0000-0000A0070000}"/>
    <cellStyle name="Output 12 27" xfId="2390" xr:uid="{00000000-0005-0000-0000-0000A1070000}"/>
    <cellStyle name="Output 12 28" xfId="2471" xr:uid="{00000000-0005-0000-0000-0000A2070000}"/>
    <cellStyle name="Output 12 29" xfId="2549" xr:uid="{00000000-0005-0000-0000-0000A3070000}"/>
    <cellStyle name="Output 12 3" xfId="287" xr:uid="{00000000-0005-0000-0000-0000A4070000}"/>
    <cellStyle name="Output 12 30" xfId="2632" xr:uid="{00000000-0005-0000-0000-0000A5070000}"/>
    <cellStyle name="Output 12 31" xfId="2261" xr:uid="{00000000-0005-0000-0000-0000A6070000}"/>
    <cellStyle name="Output 12 32" xfId="2755" xr:uid="{00000000-0005-0000-0000-0000A7070000}"/>
    <cellStyle name="Output 12 4" xfId="399" xr:uid="{00000000-0005-0000-0000-0000A8070000}"/>
    <cellStyle name="Output 12 5" xfId="379" xr:uid="{00000000-0005-0000-0000-0000A9070000}"/>
    <cellStyle name="Output 12 6" xfId="620" xr:uid="{00000000-0005-0000-0000-0000AA070000}"/>
    <cellStyle name="Output 12 7" xfId="700" xr:uid="{00000000-0005-0000-0000-0000AB070000}"/>
    <cellStyle name="Output 12 8" xfId="779" xr:uid="{00000000-0005-0000-0000-0000AC070000}"/>
    <cellStyle name="Output 12 9" xfId="860" xr:uid="{00000000-0005-0000-0000-0000AD070000}"/>
    <cellStyle name="Output 13" xfId="132" xr:uid="{00000000-0005-0000-0000-0000AE070000}"/>
    <cellStyle name="Output 13 10" xfId="956" xr:uid="{00000000-0005-0000-0000-0000AF070000}"/>
    <cellStyle name="Output 13 11" xfId="1039" xr:uid="{00000000-0005-0000-0000-0000B0070000}"/>
    <cellStyle name="Output 13 12" xfId="1118" xr:uid="{00000000-0005-0000-0000-0000B1070000}"/>
    <cellStyle name="Output 13 13" xfId="1195" xr:uid="{00000000-0005-0000-0000-0000B2070000}"/>
    <cellStyle name="Output 13 14" xfId="1271" xr:uid="{00000000-0005-0000-0000-0000B3070000}"/>
    <cellStyle name="Output 13 15" xfId="1349" xr:uid="{00000000-0005-0000-0000-0000B4070000}"/>
    <cellStyle name="Output 13 16" xfId="1430" xr:uid="{00000000-0005-0000-0000-0000B5070000}"/>
    <cellStyle name="Output 13 17" xfId="1508" xr:uid="{00000000-0005-0000-0000-0000B6070000}"/>
    <cellStyle name="Output 13 18" xfId="1587" xr:uid="{00000000-0005-0000-0000-0000B7070000}"/>
    <cellStyle name="Output 13 19" xfId="1665" xr:uid="{00000000-0005-0000-0000-0000B8070000}"/>
    <cellStyle name="Output 13 2" xfId="262" xr:uid="{00000000-0005-0000-0000-0000B9070000}"/>
    <cellStyle name="Output 13 20" xfId="1735" xr:uid="{00000000-0005-0000-0000-0000BA070000}"/>
    <cellStyle name="Output 13 21" xfId="1808" xr:uid="{00000000-0005-0000-0000-0000BB070000}"/>
    <cellStyle name="Output 13 22" xfId="1940" xr:uid="{00000000-0005-0000-0000-0000BC070000}"/>
    <cellStyle name="Output 13 23" xfId="1856" xr:uid="{00000000-0005-0000-0000-0000BD070000}"/>
    <cellStyle name="Output 13 24" xfId="2136" xr:uid="{00000000-0005-0000-0000-0000BE070000}"/>
    <cellStyle name="Output 13 25" xfId="2185" xr:uid="{00000000-0005-0000-0000-0000BF070000}"/>
    <cellStyle name="Output 13 26" xfId="2302" xr:uid="{00000000-0005-0000-0000-0000C0070000}"/>
    <cellStyle name="Output 13 27" xfId="2407" xr:uid="{00000000-0005-0000-0000-0000C1070000}"/>
    <cellStyle name="Output 13 28" xfId="2488" xr:uid="{00000000-0005-0000-0000-0000C2070000}"/>
    <cellStyle name="Output 13 29" xfId="2565" xr:uid="{00000000-0005-0000-0000-0000C3070000}"/>
    <cellStyle name="Output 13 3" xfId="304" xr:uid="{00000000-0005-0000-0000-0000C4070000}"/>
    <cellStyle name="Output 13 30" xfId="2649" xr:uid="{00000000-0005-0000-0000-0000C5070000}"/>
    <cellStyle name="Output 13 31" xfId="2585" xr:uid="{00000000-0005-0000-0000-0000C6070000}"/>
    <cellStyle name="Output 13 32" xfId="2770" xr:uid="{00000000-0005-0000-0000-0000C7070000}"/>
    <cellStyle name="Output 13 4" xfId="406" xr:uid="{00000000-0005-0000-0000-0000C8070000}"/>
    <cellStyle name="Output 13 5" xfId="318" xr:uid="{00000000-0005-0000-0000-0000C9070000}"/>
    <cellStyle name="Output 13 6" xfId="636" xr:uid="{00000000-0005-0000-0000-0000CA070000}"/>
    <cellStyle name="Output 13 7" xfId="717" xr:uid="{00000000-0005-0000-0000-0000CB070000}"/>
    <cellStyle name="Output 13 8" xfId="796" xr:uid="{00000000-0005-0000-0000-0000CC070000}"/>
    <cellStyle name="Output 13 9" xfId="877" xr:uid="{00000000-0005-0000-0000-0000CD070000}"/>
    <cellStyle name="Output 14" xfId="130" xr:uid="{00000000-0005-0000-0000-0000CE070000}"/>
    <cellStyle name="Output 14 10" xfId="954" xr:uid="{00000000-0005-0000-0000-0000CF070000}"/>
    <cellStyle name="Output 14 11" xfId="1037" xr:uid="{00000000-0005-0000-0000-0000D0070000}"/>
    <cellStyle name="Output 14 12" xfId="1116" xr:uid="{00000000-0005-0000-0000-0000D1070000}"/>
    <cellStyle name="Output 14 13" xfId="1193" xr:uid="{00000000-0005-0000-0000-0000D2070000}"/>
    <cellStyle name="Output 14 14" xfId="1269" xr:uid="{00000000-0005-0000-0000-0000D3070000}"/>
    <cellStyle name="Output 14 15" xfId="1347" xr:uid="{00000000-0005-0000-0000-0000D4070000}"/>
    <cellStyle name="Output 14 16" xfId="1428" xr:uid="{00000000-0005-0000-0000-0000D5070000}"/>
    <cellStyle name="Output 14 17" xfId="1506" xr:uid="{00000000-0005-0000-0000-0000D6070000}"/>
    <cellStyle name="Output 14 18" xfId="1585" xr:uid="{00000000-0005-0000-0000-0000D7070000}"/>
    <cellStyle name="Output 14 19" xfId="1663" xr:uid="{00000000-0005-0000-0000-0000D8070000}"/>
    <cellStyle name="Output 14 2" xfId="260" xr:uid="{00000000-0005-0000-0000-0000D9070000}"/>
    <cellStyle name="Output 14 20" xfId="1733" xr:uid="{00000000-0005-0000-0000-0000DA070000}"/>
    <cellStyle name="Output 14 21" xfId="1806" xr:uid="{00000000-0005-0000-0000-0000DB070000}"/>
    <cellStyle name="Output 14 22" xfId="1938" xr:uid="{00000000-0005-0000-0000-0000DC070000}"/>
    <cellStyle name="Output 14 23" xfId="1816" xr:uid="{00000000-0005-0000-0000-0000DD070000}"/>
    <cellStyle name="Output 14 24" xfId="2134" xr:uid="{00000000-0005-0000-0000-0000DE070000}"/>
    <cellStyle name="Output 14 25" xfId="2172" xr:uid="{00000000-0005-0000-0000-0000DF070000}"/>
    <cellStyle name="Output 14 26" xfId="2300" xr:uid="{00000000-0005-0000-0000-0000E0070000}"/>
    <cellStyle name="Output 14 27" xfId="2405" xr:uid="{00000000-0005-0000-0000-0000E1070000}"/>
    <cellStyle name="Output 14 28" xfId="2486" xr:uid="{00000000-0005-0000-0000-0000E2070000}"/>
    <cellStyle name="Output 14 29" xfId="2563" xr:uid="{00000000-0005-0000-0000-0000E3070000}"/>
    <cellStyle name="Output 14 3" xfId="286" xr:uid="{00000000-0005-0000-0000-0000E4070000}"/>
    <cellStyle name="Output 14 30" xfId="2647" xr:uid="{00000000-0005-0000-0000-0000E5070000}"/>
    <cellStyle name="Output 14 31" xfId="2641" xr:uid="{00000000-0005-0000-0000-0000E6070000}"/>
    <cellStyle name="Output 14 32" xfId="2768" xr:uid="{00000000-0005-0000-0000-0000E7070000}"/>
    <cellStyle name="Output 14 4" xfId="390" xr:uid="{00000000-0005-0000-0000-0000E8070000}"/>
    <cellStyle name="Output 14 5" xfId="322" xr:uid="{00000000-0005-0000-0000-0000E9070000}"/>
    <cellStyle name="Output 14 6" xfId="634" xr:uid="{00000000-0005-0000-0000-0000EA070000}"/>
    <cellStyle name="Output 14 7" xfId="715" xr:uid="{00000000-0005-0000-0000-0000EB070000}"/>
    <cellStyle name="Output 14 8" xfId="794" xr:uid="{00000000-0005-0000-0000-0000EC070000}"/>
    <cellStyle name="Output 14 9" xfId="875" xr:uid="{00000000-0005-0000-0000-0000ED070000}"/>
    <cellStyle name="Output 15" xfId="44" xr:uid="{00000000-0005-0000-0000-0000EE070000}"/>
    <cellStyle name="Output 16" xfId="176" xr:uid="{00000000-0005-0000-0000-0000EF070000}"/>
    <cellStyle name="Output 17" xfId="341" xr:uid="{00000000-0005-0000-0000-0000F0070000}"/>
    <cellStyle name="Output 18" xfId="350" xr:uid="{00000000-0005-0000-0000-0000F1070000}"/>
    <cellStyle name="Output 19" xfId="439" xr:uid="{00000000-0005-0000-0000-0000F2070000}"/>
    <cellStyle name="Output 2" xfId="54" xr:uid="{00000000-0005-0000-0000-0000F3070000}"/>
    <cellStyle name="Output 2 10" xfId="774" xr:uid="{00000000-0005-0000-0000-0000F4070000}"/>
    <cellStyle name="Output 2 11" xfId="963" xr:uid="{00000000-0005-0000-0000-0000F5070000}"/>
    <cellStyle name="Output 2 12" xfId="937" xr:uid="{00000000-0005-0000-0000-0000F6070000}"/>
    <cellStyle name="Output 2 13" xfId="1042" xr:uid="{00000000-0005-0000-0000-0000F7070000}"/>
    <cellStyle name="Output 2 14" xfId="1097" xr:uid="{00000000-0005-0000-0000-0000F8070000}"/>
    <cellStyle name="Output 2 15" xfId="1198" xr:uid="{00000000-0005-0000-0000-0000F9070000}"/>
    <cellStyle name="Output 2 16" xfId="1355" xr:uid="{00000000-0005-0000-0000-0000FA070000}"/>
    <cellStyle name="Output 2 17" xfId="1341" xr:uid="{00000000-0005-0000-0000-0000FB070000}"/>
    <cellStyle name="Output 2 18" xfId="1514" xr:uid="{00000000-0005-0000-0000-0000FC070000}"/>
    <cellStyle name="Output 2 19" xfId="1500" xr:uid="{00000000-0005-0000-0000-0000FD070000}"/>
    <cellStyle name="Output 2 2" xfId="184" xr:uid="{00000000-0005-0000-0000-0000FE070000}"/>
    <cellStyle name="Output 2 20" xfId="1567" xr:uid="{00000000-0005-0000-0000-0000FF070000}"/>
    <cellStyle name="Output 2 21" xfId="1099" xr:uid="{00000000-0005-0000-0000-000000080000}"/>
    <cellStyle name="Output 2 22" xfId="1862" xr:uid="{00000000-0005-0000-0000-000001080000}"/>
    <cellStyle name="Output 2 23" xfId="2014" xr:uid="{00000000-0005-0000-0000-000002080000}"/>
    <cellStyle name="Output 2 24" xfId="2058" xr:uid="{00000000-0005-0000-0000-000003080000}"/>
    <cellStyle name="Output 2 25" xfId="2221" xr:uid="{00000000-0005-0000-0000-000004080000}"/>
    <cellStyle name="Output 2 26" xfId="2269" xr:uid="{00000000-0005-0000-0000-000005080000}"/>
    <cellStyle name="Output 2 27" xfId="2325" xr:uid="{00000000-0005-0000-0000-000006080000}"/>
    <cellStyle name="Output 2 28" xfId="2333" xr:uid="{00000000-0005-0000-0000-000007080000}"/>
    <cellStyle name="Output 2 29" xfId="2410" xr:uid="{00000000-0005-0000-0000-000008080000}"/>
    <cellStyle name="Output 2 3" xfId="351" xr:uid="{00000000-0005-0000-0000-000009080000}"/>
    <cellStyle name="Output 2 30" xfId="2571" xr:uid="{00000000-0005-0000-0000-00000A080000}"/>
    <cellStyle name="Output 2 31" xfId="2701" xr:uid="{00000000-0005-0000-0000-00000B080000}"/>
    <cellStyle name="Output 2 32" xfId="2657" xr:uid="{00000000-0005-0000-0000-00000C080000}"/>
    <cellStyle name="Output 2 4" xfId="349" xr:uid="{00000000-0005-0000-0000-00000D080000}"/>
    <cellStyle name="Output 2 5" xfId="485" xr:uid="{00000000-0005-0000-0000-00000E080000}"/>
    <cellStyle name="Output 2 6" xfId="459" xr:uid="{00000000-0005-0000-0000-00000F080000}"/>
    <cellStyle name="Output 2 7" xfId="523" xr:uid="{00000000-0005-0000-0000-000010080000}"/>
    <cellStyle name="Output 2 8" xfId="642" xr:uid="{00000000-0005-0000-0000-000011080000}"/>
    <cellStyle name="Output 2 9" xfId="671" xr:uid="{00000000-0005-0000-0000-000012080000}"/>
    <cellStyle name="Output 20" xfId="514" xr:uid="{00000000-0005-0000-0000-000013080000}"/>
    <cellStyle name="Output 21" xfId="452" xr:uid="{00000000-0005-0000-0000-000014080000}"/>
    <cellStyle name="Output 22" xfId="572" xr:uid="{00000000-0005-0000-0000-000015080000}"/>
    <cellStyle name="Output 23" xfId="578" xr:uid="{00000000-0005-0000-0000-000016080000}"/>
    <cellStyle name="Output 24" xfId="461" xr:uid="{00000000-0005-0000-0000-000017080000}"/>
    <cellStyle name="Output 25" xfId="592" xr:uid="{00000000-0005-0000-0000-000018080000}"/>
    <cellStyle name="Output 26" xfId="882" xr:uid="{00000000-0005-0000-0000-000019080000}"/>
    <cellStyle name="Output 27" xfId="585" xr:uid="{00000000-0005-0000-0000-00001A080000}"/>
    <cellStyle name="Output 28" xfId="475" xr:uid="{00000000-0005-0000-0000-00001B080000}"/>
    <cellStyle name="Output 29" xfId="501" xr:uid="{00000000-0005-0000-0000-00001C080000}"/>
    <cellStyle name="Output 3" xfId="72" xr:uid="{00000000-0005-0000-0000-00001D080000}"/>
    <cellStyle name="Output 3 10" xfId="897" xr:uid="{00000000-0005-0000-0000-00001E080000}"/>
    <cellStyle name="Output 3 11" xfId="981" xr:uid="{00000000-0005-0000-0000-00001F080000}"/>
    <cellStyle name="Output 3 12" xfId="1059" xr:uid="{00000000-0005-0000-0000-000020080000}"/>
    <cellStyle name="Output 3 13" xfId="1138" xr:uid="{00000000-0005-0000-0000-000021080000}"/>
    <cellStyle name="Output 3 14" xfId="1213" xr:uid="{00000000-0005-0000-0000-000022080000}"/>
    <cellStyle name="Output 3 15" xfId="1292" xr:uid="{00000000-0005-0000-0000-000023080000}"/>
    <cellStyle name="Output 3 16" xfId="1373" xr:uid="{00000000-0005-0000-0000-000024080000}"/>
    <cellStyle name="Output 3 17" xfId="1451" xr:uid="{00000000-0005-0000-0000-000025080000}"/>
    <cellStyle name="Output 3 18" xfId="1530" xr:uid="{00000000-0005-0000-0000-000026080000}"/>
    <cellStyle name="Output 3 19" xfId="1608" xr:uid="{00000000-0005-0000-0000-000027080000}"/>
    <cellStyle name="Output 3 2" xfId="202" xr:uid="{00000000-0005-0000-0000-000028080000}"/>
    <cellStyle name="Output 3 20" xfId="1681" xr:uid="{00000000-0005-0000-0000-000029080000}"/>
    <cellStyle name="Output 3 21" xfId="1754" xr:uid="{00000000-0005-0000-0000-00002A080000}"/>
    <cellStyle name="Output 3 22" xfId="1880" xr:uid="{00000000-0005-0000-0000-00002B080000}"/>
    <cellStyle name="Output 3 23" xfId="1843" xr:uid="{00000000-0005-0000-0000-00002C080000}"/>
    <cellStyle name="Output 3 24" xfId="2078" xr:uid="{00000000-0005-0000-0000-00002D080000}"/>
    <cellStyle name="Output 3 25" xfId="2032" xr:uid="{00000000-0005-0000-0000-00002E080000}"/>
    <cellStyle name="Output 3 26" xfId="2241" xr:uid="{00000000-0005-0000-0000-00002F080000}"/>
    <cellStyle name="Output 3 27" xfId="2254" xr:uid="{00000000-0005-0000-0000-000030080000}"/>
    <cellStyle name="Output 3 28" xfId="2428" xr:uid="{00000000-0005-0000-0000-000031080000}"/>
    <cellStyle name="Output 3 29" xfId="2508" xr:uid="{00000000-0005-0000-0000-000032080000}"/>
    <cellStyle name="Output 3 3" xfId="348" xr:uid="{00000000-0005-0000-0000-000033080000}"/>
    <cellStyle name="Output 3 30" xfId="2589" xr:uid="{00000000-0005-0000-0000-000034080000}"/>
    <cellStyle name="Output 3 31" xfId="2386" xr:uid="{00000000-0005-0000-0000-000035080000}"/>
    <cellStyle name="Output 3 32" xfId="2716" xr:uid="{00000000-0005-0000-0000-000036080000}"/>
    <cellStyle name="Output 3 4" xfId="365" xr:uid="{00000000-0005-0000-0000-000037080000}"/>
    <cellStyle name="Output 3 5" xfId="265" xr:uid="{00000000-0005-0000-0000-000038080000}"/>
    <cellStyle name="Output 3 6" xfId="554" xr:uid="{00000000-0005-0000-0000-000039080000}"/>
    <cellStyle name="Output 3 7" xfId="657" xr:uid="{00000000-0005-0000-0000-00003A080000}"/>
    <cellStyle name="Output 3 8" xfId="737" xr:uid="{00000000-0005-0000-0000-00003B080000}"/>
    <cellStyle name="Output 3 9" xfId="817" xr:uid="{00000000-0005-0000-0000-00003C080000}"/>
    <cellStyle name="Output 30" xfId="1019" xr:uid="{00000000-0005-0000-0000-00003D080000}"/>
    <cellStyle name="Output 31" xfId="1263" xr:uid="{00000000-0005-0000-0000-00003E080000}"/>
    <cellStyle name="Output 32" xfId="697" xr:uid="{00000000-0005-0000-0000-00003F080000}"/>
    <cellStyle name="Output 33" xfId="1422" xr:uid="{00000000-0005-0000-0000-000040080000}"/>
    <cellStyle name="Output 34" xfId="557" xr:uid="{00000000-0005-0000-0000-000041080000}"/>
    <cellStyle name="Output 35" xfId="1370" xr:uid="{00000000-0005-0000-0000-000042080000}"/>
    <cellStyle name="Output 36" xfId="1623" xr:uid="{00000000-0005-0000-0000-000043080000}"/>
    <cellStyle name="Output 37" xfId="1852" xr:uid="{00000000-0005-0000-0000-000044080000}"/>
    <cellStyle name="Output 38" xfId="1959" xr:uid="{00000000-0005-0000-0000-000045080000}"/>
    <cellStyle name="Output 39" xfId="1953" xr:uid="{00000000-0005-0000-0000-000046080000}"/>
    <cellStyle name="Output 4" xfId="61" xr:uid="{00000000-0005-0000-0000-000047080000}"/>
    <cellStyle name="Output 4 10" xfId="886" xr:uid="{00000000-0005-0000-0000-000048080000}"/>
    <cellStyle name="Output 4 11" xfId="970" xr:uid="{00000000-0005-0000-0000-000049080000}"/>
    <cellStyle name="Output 4 12" xfId="1048" xr:uid="{00000000-0005-0000-0000-00004A080000}"/>
    <cellStyle name="Output 4 13" xfId="1129" xr:uid="{00000000-0005-0000-0000-00004B080000}"/>
    <cellStyle name="Output 4 14" xfId="1203" xr:uid="{00000000-0005-0000-0000-00004C080000}"/>
    <cellStyle name="Output 4 15" xfId="1281" xr:uid="{00000000-0005-0000-0000-00004D080000}"/>
    <cellStyle name="Output 4 16" xfId="1362" xr:uid="{00000000-0005-0000-0000-00004E080000}"/>
    <cellStyle name="Output 4 17" xfId="1440" xr:uid="{00000000-0005-0000-0000-00004F080000}"/>
    <cellStyle name="Output 4 18" xfId="1521" xr:uid="{00000000-0005-0000-0000-000050080000}"/>
    <cellStyle name="Output 4 19" xfId="1598" xr:uid="{00000000-0005-0000-0000-000051080000}"/>
    <cellStyle name="Output 4 2" xfId="191" xr:uid="{00000000-0005-0000-0000-000052080000}"/>
    <cellStyle name="Output 4 20" xfId="1672" xr:uid="{00000000-0005-0000-0000-000053080000}"/>
    <cellStyle name="Output 4 21" xfId="1745" xr:uid="{00000000-0005-0000-0000-000054080000}"/>
    <cellStyle name="Output 4 22" xfId="1869" xr:uid="{00000000-0005-0000-0000-000055080000}"/>
    <cellStyle name="Output 4 23" xfId="1965" xr:uid="{00000000-0005-0000-0000-000056080000}"/>
    <cellStyle name="Output 4 24" xfId="1876" xr:uid="{00000000-0005-0000-0000-000057080000}"/>
    <cellStyle name="Output 4 25" xfId="2094" xr:uid="{00000000-0005-0000-0000-000058080000}"/>
    <cellStyle name="Output 4 26" xfId="2234" xr:uid="{00000000-0005-0000-0000-000059080000}"/>
    <cellStyle name="Output 4 27" xfId="2265" xr:uid="{00000000-0005-0000-0000-00005A080000}"/>
    <cellStyle name="Output 4 28" xfId="2418" xr:uid="{00000000-0005-0000-0000-00005B080000}"/>
    <cellStyle name="Output 4 29" xfId="2498" xr:uid="{00000000-0005-0000-0000-00005C080000}"/>
    <cellStyle name="Output 4 3" xfId="359" xr:uid="{00000000-0005-0000-0000-00005D080000}"/>
    <cellStyle name="Output 4 30" xfId="2578" xr:uid="{00000000-0005-0000-0000-00005E080000}"/>
    <cellStyle name="Output 4 31" xfId="2705" xr:uid="{00000000-0005-0000-0000-00005F080000}"/>
    <cellStyle name="Output 4 32" xfId="2707" xr:uid="{00000000-0005-0000-0000-000060080000}"/>
    <cellStyle name="Output 4 4" xfId="315" xr:uid="{00000000-0005-0000-0000-000061080000}"/>
    <cellStyle name="Output 4 5" xfId="503" xr:uid="{00000000-0005-0000-0000-000062080000}"/>
    <cellStyle name="Output 4 6" xfId="579" xr:uid="{00000000-0005-0000-0000-000063080000}"/>
    <cellStyle name="Output 4 7" xfId="646" xr:uid="{00000000-0005-0000-0000-000064080000}"/>
    <cellStyle name="Output 4 8" xfId="727" xr:uid="{00000000-0005-0000-0000-000065080000}"/>
    <cellStyle name="Output 4 9" xfId="807" xr:uid="{00000000-0005-0000-0000-000066080000}"/>
    <cellStyle name="Output 40" xfId="2033" xr:uid="{00000000-0005-0000-0000-000067080000}"/>
    <cellStyle name="Output 41" xfId="2038" xr:uid="{00000000-0005-0000-0000-000068080000}"/>
    <cellStyle name="Output 42" xfId="2055" xr:uid="{00000000-0005-0000-0000-000069080000}"/>
    <cellStyle name="Output 43" xfId="2230" xr:uid="{00000000-0005-0000-0000-00006A080000}"/>
    <cellStyle name="Output 44" xfId="2377" xr:uid="{00000000-0005-0000-0000-00006B080000}"/>
    <cellStyle name="Output 45" xfId="1932" xr:uid="{00000000-0005-0000-0000-00006C080000}"/>
    <cellStyle name="Output 46" xfId="2352" xr:uid="{00000000-0005-0000-0000-00006D080000}"/>
    <cellStyle name="Output 47" xfId="2480" xr:uid="{00000000-0005-0000-0000-00006E080000}"/>
    <cellStyle name="Output 48" xfId="2658" xr:uid="{00000000-0005-0000-0000-00006F080000}"/>
    <cellStyle name="Output 49" xfId="2684" xr:uid="{00000000-0005-0000-0000-000070080000}"/>
    <cellStyle name="Output 5" xfId="84" xr:uid="{00000000-0005-0000-0000-000071080000}"/>
    <cellStyle name="Output 5 10" xfId="909" xr:uid="{00000000-0005-0000-0000-000072080000}"/>
    <cellStyle name="Output 5 11" xfId="993" xr:uid="{00000000-0005-0000-0000-000073080000}"/>
    <cellStyle name="Output 5 12" xfId="1071" xr:uid="{00000000-0005-0000-0000-000074080000}"/>
    <cellStyle name="Output 5 13" xfId="1150" xr:uid="{00000000-0005-0000-0000-000075080000}"/>
    <cellStyle name="Output 5 14" xfId="1225" xr:uid="{00000000-0005-0000-0000-000076080000}"/>
    <cellStyle name="Output 5 15" xfId="1304" xr:uid="{00000000-0005-0000-0000-000077080000}"/>
    <cellStyle name="Output 5 16" xfId="1385" xr:uid="{00000000-0005-0000-0000-000078080000}"/>
    <cellStyle name="Output 5 17" xfId="1463" xr:uid="{00000000-0005-0000-0000-000079080000}"/>
    <cellStyle name="Output 5 18" xfId="1542" xr:uid="{00000000-0005-0000-0000-00007A080000}"/>
    <cellStyle name="Output 5 19" xfId="1620" xr:uid="{00000000-0005-0000-0000-00007B080000}"/>
    <cellStyle name="Output 5 2" xfId="214" xr:uid="{00000000-0005-0000-0000-00007C080000}"/>
    <cellStyle name="Output 5 20" xfId="1693" xr:uid="{00000000-0005-0000-0000-00007D080000}"/>
    <cellStyle name="Output 5 21" xfId="1766" xr:uid="{00000000-0005-0000-0000-00007E080000}"/>
    <cellStyle name="Output 5 22" xfId="1892" xr:uid="{00000000-0005-0000-0000-00007F080000}"/>
    <cellStyle name="Output 5 23" xfId="2054" xr:uid="{00000000-0005-0000-0000-000080080000}"/>
    <cellStyle name="Output 5 24" xfId="2090" xr:uid="{00000000-0005-0000-0000-000081080000}"/>
    <cellStyle name="Output 5 25" xfId="2186" xr:uid="{00000000-0005-0000-0000-000082080000}"/>
    <cellStyle name="Output 5 26" xfId="2182" xr:uid="{00000000-0005-0000-0000-000083080000}"/>
    <cellStyle name="Output 5 27" xfId="2370" xr:uid="{00000000-0005-0000-0000-000084080000}"/>
    <cellStyle name="Output 5 28" xfId="2440" xr:uid="{00000000-0005-0000-0000-000085080000}"/>
    <cellStyle name="Output 5 29" xfId="2520" xr:uid="{00000000-0005-0000-0000-000086080000}"/>
    <cellStyle name="Output 5 3" xfId="288" xr:uid="{00000000-0005-0000-0000-000087080000}"/>
    <cellStyle name="Output 5 30" xfId="2601" xr:uid="{00000000-0005-0000-0000-000088080000}"/>
    <cellStyle name="Output 5 31" xfId="2664" xr:uid="{00000000-0005-0000-0000-000089080000}"/>
    <cellStyle name="Output 5 32" xfId="2728" xr:uid="{00000000-0005-0000-0000-00008A080000}"/>
    <cellStyle name="Output 5 4" xfId="426" xr:uid="{00000000-0005-0000-0000-00008B080000}"/>
    <cellStyle name="Output 5 5" xfId="306" xr:uid="{00000000-0005-0000-0000-00008C080000}"/>
    <cellStyle name="Output 5 6" xfId="535" xr:uid="{00000000-0005-0000-0000-00008D080000}"/>
    <cellStyle name="Output 5 7" xfId="669" xr:uid="{00000000-0005-0000-0000-00008E080000}"/>
    <cellStyle name="Output 5 8" xfId="749" xr:uid="{00000000-0005-0000-0000-00008F080000}"/>
    <cellStyle name="Output 5 9" xfId="829" xr:uid="{00000000-0005-0000-0000-000090080000}"/>
    <cellStyle name="Output 50" xfId="2698" xr:uid="{00000000-0005-0000-0000-000091080000}"/>
    <cellStyle name="Output 6" xfId="79" xr:uid="{00000000-0005-0000-0000-000092080000}"/>
    <cellStyle name="Output 6 10" xfId="904" xr:uid="{00000000-0005-0000-0000-000093080000}"/>
    <cellStyle name="Output 6 11" xfId="988" xr:uid="{00000000-0005-0000-0000-000094080000}"/>
    <cellStyle name="Output 6 12" xfId="1066" xr:uid="{00000000-0005-0000-0000-000095080000}"/>
    <cellStyle name="Output 6 13" xfId="1145" xr:uid="{00000000-0005-0000-0000-000096080000}"/>
    <cellStyle name="Output 6 14" xfId="1220" xr:uid="{00000000-0005-0000-0000-000097080000}"/>
    <cellStyle name="Output 6 15" xfId="1299" xr:uid="{00000000-0005-0000-0000-000098080000}"/>
    <cellStyle name="Output 6 16" xfId="1380" xr:uid="{00000000-0005-0000-0000-000099080000}"/>
    <cellStyle name="Output 6 17" xfId="1458" xr:uid="{00000000-0005-0000-0000-00009A080000}"/>
    <cellStyle name="Output 6 18" xfId="1537" xr:uid="{00000000-0005-0000-0000-00009B080000}"/>
    <cellStyle name="Output 6 19" xfId="1615" xr:uid="{00000000-0005-0000-0000-00009C080000}"/>
    <cellStyle name="Output 6 2" xfId="209" xr:uid="{00000000-0005-0000-0000-00009D080000}"/>
    <cellStyle name="Output 6 20" xfId="1688" xr:uid="{00000000-0005-0000-0000-00009E080000}"/>
    <cellStyle name="Output 6 21" xfId="1761" xr:uid="{00000000-0005-0000-0000-00009F080000}"/>
    <cellStyle name="Output 6 22" xfId="1887" xr:uid="{00000000-0005-0000-0000-0000A0080000}"/>
    <cellStyle name="Output 6 23" xfId="1930" xr:uid="{00000000-0005-0000-0000-0000A1080000}"/>
    <cellStyle name="Output 6 24" xfId="2085" xr:uid="{00000000-0005-0000-0000-0000A2080000}"/>
    <cellStyle name="Output 6 25" xfId="2039" xr:uid="{00000000-0005-0000-0000-0000A3080000}"/>
    <cellStyle name="Output 6 26" xfId="2276" xr:uid="{00000000-0005-0000-0000-0000A4080000}"/>
    <cellStyle name="Output 6 27" xfId="2266" xr:uid="{00000000-0005-0000-0000-0000A5080000}"/>
    <cellStyle name="Output 6 28" xfId="2435" xr:uid="{00000000-0005-0000-0000-0000A6080000}"/>
    <cellStyle name="Output 6 29" xfId="2515" xr:uid="{00000000-0005-0000-0000-0000A7080000}"/>
    <cellStyle name="Output 6 3" xfId="340" xr:uid="{00000000-0005-0000-0000-0000A8080000}"/>
    <cellStyle name="Output 6 30" xfId="2596" xr:uid="{00000000-0005-0000-0000-0000A9080000}"/>
    <cellStyle name="Output 6 31" xfId="2681" xr:uid="{00000000-0005-0000-0000-0000AA080000}"/>
    <cellStyle name="Output 6 32" xfId="2723" xr:uid="{00000000-0005-0000-0000-0000AB080000}"/>
    <cellStyle name="Output 6 4" xfId="300" xr:uid="{00000000-0005-0000-0000-0000AC080000}"/>
    <cellStyle name="Output 6 5" xfId="473" xr:uid="{00000000-0005-0000-0000-0000AD080000}"/>
    <cellStyle name="Output 6 6" xfId="471" xr:uid="{00000000-0005-0000-0000-0000AE080000}"/>
    <cellStyle name="Output 6 7" xfId="664" xr:uid="{00000000-0005-0000-0000-0000AF080000}"/>
    <cellStyle name="Output 6 8" xfId="744" xr:uid="{00000000-0005-0000-0000-0000B0080000}"/>
    <cellStyle name="Output 6 9" xfId="824" xr:uid="{00000000-0005-0000-0000-0000B1080000}"/>
    <cellStyle name="Output 7" xfId="89" xr:uid="{00000000-0005-0000-0000-0000B2080000}"/>
    <cellStyle name="Output 7 10" xfId="914" xr:uid="{00000000-0005-0000-0000-0000B3080000}"/>
    <cellStyle name="Output 7 11" xfId="998" xr:uid="{00000000-0005-0000-0000-0000B4080000}"/>
    <cellStyle name="Output 7 12" xfId="1076" xr:uid="{00000000-0005-0000-0000-0000B5080000}"/>
    <cellStyle name="Output 7 13" xfId="1155" xr:uid="{00000000-0005-0000-0000-0000B6080000}"/>
    <cellStyle name="Output 7 14" xfId="1230" xr:uid="{00000000-0005-0000-0000-0000B7080000}"/>
    <cellStyle name="Output 7 15" xfId="1308" xr:uid="{00000000-0005-0000-0000-0000B8080000}"/>
    <cellStyle name="Output 7 16" xfId="1389" xr:uid="{00000000-0005-0000-0000-0000B9080000}"/>
    <cellStyle name="Output 7 17" xfId="1467" xr:uid="{00000000-0005-0000-0000-0000BA080000}"/>
    <cellStyle name="Output 7 18" xfId="1546" xr:uid="{00000000-0005-0000-0000-0000BB080000}"/>
    <cellStyle name="Output 7 19" xfId="1624" xr:uid="{00000000-0005-0000-0000-0000BC080000}"/>
    <cellStyle name="Output 7 2" xfId="219" xr:uid="{00000000-0005-0000-0000-0000BD080000}"/>
    <cellStyle name="Output 7 20" xfId="1696" xr:uid="{00000000-0005-0000-0000-0000BE080000}"/>
    <cellStyle name="Output 7 21" xfId="1769" xr:uid="{00000000-0005-0000-0000-0000BF080000}"/>
    <cellStyle name="Output 7 22" xfId="1897" xr:uid="{00000000-0005-0000-0000-0000C0080000}"/>
    <cellStyle name="Output 7 23" xfId="2003" xr:uid="{00000000-0005-0000-0000-0000C1080000}"/>
    <cellStyle name="Output 7 24" xfId="2095" xr:uid="{00000000-0005-0000-0000-0000C2080000}"/>
    <cellStyle name="Output 7 25" xfId="2160" xr:uid="{00000000-0005-0000-0000-0000C3080000}"/>
    <cellStyle name="Output 7 26" xfId="2190" xr:uid="{00000000-0005-0000-0000-0000C4080000}"/>
    <cellStyle name="Output 7 27" xfId="2358" xr:uid="{00000000-0005-0000-0000-0000C5080000}"/>
    <cellStyle name="Output 7 28" xfId="2445" xr:uid="{00000000-0005-0000-0000-0000C6080000}"/>
    <cellStyle name="Output 7 29" xfId="2525" xr:uid="{00000000-0005-0000-0000-0000C7080000}"/>
    <cellStyle name="Output 7 3" xfId="310" xr:uid="{00000000-0005-0000-0000-0000C8080000}"/>
    <cellStyle name="Output 7 30" xfId="2606" xr:uid="{00000000-0005-0000-0000-0000C9080000}"/>
    <cellStyle name="Output 7 31" xfId="2694" xr:uid="{00000000-0005-0000-0000-0000CA080000}"/>
    <cellStyle name="Output 7 32" xfId="2731" xr:uid="{00000000-0005-0000-0000-0000CB080000}"/>
    <cellStyle name="Output 7 4" xfId="375" xr:uid="{00000000-0005-0000-0000-0000CC080000}"/>
    <cellStyle name="Output 7 5" xfId="467" xr:uid="{00000000-0005-0000-0000-0000CD080000}"/>
    <cellStyle name="Output 7 6" xfId="434" xr:uid="{00000000-0005-0000-0000-0000CE080000}"/>
    <cellStyle name="Output 7 7" xfId="674" xr:uid="{00000000-0005-0000-0000-0000CF080000}"/>
    <cellStyle name="Output 7 8" xfId="753" xr:uid="{00000000-0005-0000-0000-0000D0080000}"/>
    <cellStyle name="Output 7 9" xfId="834" xr:uid="{00000000-0005-0000-0000-0000D1080000}"/>
    <cellStyle name="Output 8" xfId="106" xr:uid="{00000000-0005-0000-0000-0000D2080000}"/>
    <cellStyle name="Output 8 10" xfId="931" xr:uid="{00000000-0005-0000-0000-0000D3080000}"/>
    <cellStyle name="Output 8 11" xfId="1015" xr:uid="{00000000-0005-0000-0000-0000D4080000}"/>
    <cellStyle name="Output 8 12" xfId="1093" xr:uid="{00000000-0005-0000-0000-0000D5080000}"/>
    <cellStyle name="Output 8 13" xfId="1172" xr:uid="{00000000-0005-0000-0000-0000D6080000}"/>
    <cellStyle name="Output 8 14" xfId="1247" xr:uid="{00000000-0005-0000-0000-0000D7080000}"/>
    <cellStyle name="Output 8 15" xfId="1325" xr:uid="{00000000-0005-0000-0000-0000D8080000}"/>
    <cellStyle name="Output 8 16" xfId="1406" xr:uid="{00000000-0005-0000-0000-0000D9080000}"/>
    <cellStyle name="Output 8 17" xfId="1484" xr:uid="{00000000-0005-0000-0000-0000DA080000}"/>
    <cellStyle name="Output 8 18" xfId="1563" xr:uid="{00000000-0005-0000-0000-0000DB080000}"/>
    <cellStyle name="Output 8 19" xfId="1641" xr:uid="{00000000-0005-0000-0000-0000DC080000}"/>
    <cellStyle name="Output 8 2" xfId="236" xr:uid="{00000000-0005-0000-0000-0000DD080000}"/>
    <cellStyle name="Output 8 20" xfId="1713" xr:uid="{00000000-0005-0000-0000-0000DE080000}"/>
    <cellStyle name="Output 8 21" xfId="1786" xr:uid="{00000000-0005-0000-0000-0000DF080000}"/>
    <cellStyle name="Output 8 22" xfId="1914" xr:uid="{00000000-0005-0000-0000-0000E0080000}"/>
    <cellStyle name="Output 8 23" xfId="2052" xr:uid="{00000000-0005-0000-0000-0000E1080000}"/>
    <cellStyle name="Output 8 24" xfId="2112" xr:uid="{00000000-0005-0000-0000-0000E2080000}"/>
    <cellStyle name="Output 8 25" xfId="1819" xr:uid="{00000000-0005-0000-0000-0000E3080000}"/>
    <cellStyle name="Output 8 26" xfId="2194" xr:uid="{00000000-0005-0000-0000-0000E4080000}"/>
    <cellStyle name="Output 8 27" xfId="2382" xr:uid="{00000000-0005-0000-0000-0000E5080000}"/>
    <cellStyle name="Output 8 28" xfId="2462" xr:uid="{00000000-0005-0000-0000-0000E6080000}"/>
    <cellStyle name="Output 8 29" xfId="2542" xr:uid="{00000000-0005-0000-0000-0000E7080000}"/>
    <cellStyle name="Output 8 3" xfId="148" xr:uid="{00000000-0005-0000-0000-0000E8080000}"/>
    <cellStyle name="Output 8 30" xfId="2623" xr:uid="{00000000-0005-0000-0000-0000E9080000}"/>
    <cellStyle name="Output 8 31" xfId="2669" xr:uid="{00000000-0005-0000-0000-0000EA080000}"/>
    <cellStyle name="Output 8 32" xfId="2748" xr:uid="{00000000-0005-0000-0000-0000EB080000}"/>
    <cellStyle name="Output 8 4" xfId="327" xr:uid="{00000000-0005-0000-0000-0000EC080000}"/>
    <cellStyle name="Output 8 5" xfId="278" xr:uid="{00000000-0005-0000-0000-0000ED080000}"/>
    <cellStyle name="Output 8 6" xfId="611" xr:uid="{00000000-0005-0000-0000-0000EE080000}"/>
    <cellStyle name="Output 8 7" xfId="691" xr:uid="{00000000-0005-0000-0000-0000EF080000}"/>
    <cellStyle name="Output 8 8" xfId="770" xr:uid="{00000000-0005-0000-0000-0000F0080000}"/>
    <cellStyle name="Output 8 9" xfId="851" xr:uid="{00000000-0005-0000-0000-0000F1080000}"/>
    <cellStyle name="Output 9" xfId="101" xr:uid="{00000000-0005-0000-0000-0000F2080000}"/>
    <cellStyle name="Output 9 10" xfId="926" xr:uid="{00000000-0005-0000-0000-0000F3080000}"/>
    <cellStyle name="Output 9 11" xfId="1010" xr:uid="{00000000-0005-0000-0000-0000F4080000}"/>
    <cellStyle name="Output 9 12" xfId="1088" xr:uid="{00000000-0005-0000-0000-0000F5080000}"/>
    <cellStyle name="Output 9 13" xfId="1167" xr:uid="{00000000-0005-0000-0000-0000F6080000}"/>
    <cellStyle name="Output 9 14" xfId="1242" xr:uid="{00000000-0005-0000-0000-0000F7080000}"/>
    <cellStyle name="Output 9 15" xfId="1320" xr:uid="{00000000-0005-0000-0000-0000F8080000}"/>
    <cellStyle name="Output 9 16" xfId="1401" xr:uid="{00000000-0005-0000-0000-0000F9080000}"/>
    <cellStyle name="Output 9 17" xfId="1479" xr:uid="{00000000-0005-0000-0000-0000FA080000}"/>
    <cellStyle name="Output 9 18" xfId="1558" xr:uid="{00000000-0005-0000-0000-0000FB080000}"/>
    <cellStyle name="Output 9 19" xfId="1636" xr:uid="{00000000-0005-0000-0000-0000FC080000}"/>
    <cellStyle name="Output 9 2" xfId="231" xr:uid="{00000000-0005-0000-0000-0000FD080000}"/>
    <cellStyle name="Output 9 20" xfId="1708" xr:uid="{00000000-0005-0000-0000-0000FE080000}"/>
    <cellStyle name="Output 9 21" xfId="1781" xr:uid="{00000000-0005-0000-0000-0000FF080000}"/>
    <cellStyle name="Output 9 22" xfId="1909" xr:uid="{00000000-0005-0000-0000-000000090000}"/>
    <cellStyle name="Output 9 23" xfId="2002" xr:uid="{00000000-0005-0000-0000-000001090000}"/>
    <cellStyle name="Output 9 24" xfId="2107" xr:uid="{00000000-0005-0000-0000-000002090000}"/>
    <cellStyle name="Output 9 25" xfId="2152" xr:uid="{00000000-0005-0000-0000-000003090000}"/>
    <cellStyle name="Output 9 26" xfId="2272" xr:uid="{00000000-0005-0000-0000-000004090000}"/>
    <cellStyle name="Output 9 27" xfId="2275" xr:uid="{00000000-0005-0000-0000-000005090000}"/>
    <cellStyle name="Output 9 28" xfId="2457" xr:uid="{00000000-0005-0000-0000-000006090000}"/>
    <cellStyle name="Output 9 29" xfId="2537" xr:uid="{00000000-0005-0000-0000-000007090000}"/>
    <cellStyle name="Output 9 3" xfId="317" xr:uid="{00000000-0005-0000-0000-000008090000}"/>
    <cellStyle name="Output 9 30" xfId="2618" xr:uid="{00000000-0005-0000-0000-000009090000}"/>
    <cellStyle name="Output 9 31" xfId="2043" xr:uid="{00000000-0005-0000-0000-00000A090000}"/>
    <cellStyle name="Output 9 32" xfId="2743" xr:uid="{00000000-0005-0000-0000-00000B090000}"/>
    <cellStyle name="Output 9 4" xfId="312" xr:uid="{00000000-0005-0000-0000-00000C090000}"/>
    <cellStyle name="Output 9 5" xfId="466" xr:uid="{00000000-0005-0000-0000-00000D090000}"/>
    <cellStyle name="Output 9 6" xfId="606" xr:uid="{00000000-0005-0000-0000-00000E090000}"/>
    <cellStyle name="Output 9 7" xfId="686" xr:uid="{00000000-0005-0000-0000-00000F090000}"/>
    <cellStyle name="Output 9 8" xfId="765" xr:uid="{00000000-0005-0000-0000-000010090000}"/>
    <cellStyle name="Output 9 9" xfId="846" xr:uid="{00000000-0005-0000-0000-000011090000}"/>
    <cellStyle name="Title 2" xfId="45" xr:uid="{00000000-0005-0000-0000-000012090000}"/>
    <cellStyle name="Total 10" xfId="98" xr:uid="{00000000-0005-0000-0000-000013090000}"/>
    <cellStyle name="Total 10 10" xfId="923" xr:uid="{00000000-0005-0000-0000-000014090000}"/>
    <cellStyle name="Total 10 11" xfId="1007" xr:uid="{00000000-0005-0000-0000-000015090000}"/>
    <cellStyle name="Total 10 12" xfId="1085" xr:uid="{00000000-0005-0000-0000-000016090000}"/>
    <cellStyle name="Total 10 13" xfId="1164" xr:uid="{00000000-0005-0000-0000-000017090000}"/>
    <cellStyle name="Total 10 14" xfId="1239" xr:uid="{00000000-0005-0000-0000-000018090000}"/>
    <cellStyle name="Total 10 15" xfId="1317" xr:uid="{00000000-0005-0000-0000-000019090000}"/>
    <cellStyle name="Total 10 16" xfId="1398" xr:uid="{00000000-0005-0000-0000-00001A090000}"/>
    <cellStyle name="Total 10 17" xfId="1476" xr:uid="{00000000-0005-0000-0000-00001B090000}"/>
    <cellStyle name="Total 10 18" xfId="1555" xr:uid="{00000000-0005-0000-0000-00001C090000}"/>
    <cellStyle name="Total 10 19" xfId="1633" xr:uid="{00000000-0005-0000-0000-00001D090000}"/>
    <cellStyle name="Total 10 2" xfId="228" xr:uid="{00000000-0005-0000-0000-00001E090000}"/>
    <cellStyle name="Total 10 20" xfId="1705" xr:uid="{00000000-0005-0000-0000-00001F090000}"/>
    <cellStyle name="Total 10 21" xfId="1778" xr:uid="{00000000-0005-0000-0000-000020090000}"/>
    <cellStyle name="Total 10 22" xfId="1906" xr:uid="{00000000-0005-0000-0000-000021090000}"/>
    <cellStyle name="Total 10 23" xfId="1995" xr:uid="{00000000-0005-0000-0000-000022090000}"/>
    <cellStyle name="Total 10 24" xfId="2104" xr:uid="{00000000-0005-0000-0000-000023090000}"/>
    <cellStyle name="Total 10 25" xfId="2179" xr:uid="{00000000-0005-0000-0000-000024090000}"/>
    <cellStyle name="Total 10 26" xfId="2214" xr:uid="{00000000-0005-0000-0000-000025090000}"/>
    <cellStyle name="Total 10 27" xfId="2367" xr:uid="{00000000-0005-0000-0000-000026090000}"/>
    <cellStyle name="Total 10 28" xfId="2454" xr:uid="{00000000-0005-0000-0000-000027090000}"/>
    <cellStyle name="Total 10 29" xfId="2534" xr:uid="{00000000-0005-0000-0000-000028090000}"/>
    <cellStyle name="Total 10 3" xfId="330" xr:uid="{00000000-0005-0000-0000-000029090000}"/>
    <cellStyle name="Total 10 30" xfId="2615" xr:uid="{00000000-0005-0000-0000-00002A090000}"/>
    <cellStyle name="Total 10 31" xfId="2313" xr:uid="{00000000-0005-0000-0000-00002B090000}"/>
    <cellStyle name="Total 10 32" xfId="2740" xr:uid="{00000000-0005-0000-0000-00002C090000}"/>
    <cellStyle name="Total 10 4" xfId="415" xr:uid="{00000000-0005-0000-0000-00002D090000}"/>
    <cellStyle name="Total 10 5" xfId="388" xr:uid="{00000000-0005-0000-0000-00002E090000}"/>
    <cellStyle name="Total 10 6" xfId="603" xr:uid="{00000000-0005-0000-0000-00002F090000}"/>
    <cellStyle name="Total 10 7" xfId="683" xr:uid="{00000000-0005-0000-0000-000030090000}"/>
    <cellStyle name="Total 10 8" xfId="762" xr:uid="{00000000-0005-0000-0000-000031090000}"/>
    <cellStyle name="Total 10 9" xfId="843" xr:uid="{00000000-0005-0000-0000-000032090000}"/>
    <cellStyle name="Total 11" xfId="121" xr:uid="{00000000-0005-0000-0000-000033090000}"/>
    <cellStyle name="Total 11 10" xfId="946" xr:uid="{00000000-0005-0000-0000-000034090000}"/>
    <cellStyle name="Total 11 11" xfId="1029" xr:uid="{00000000-0005-0000-0000-000035090000}"/>
    <cellStyle name="Total 11 12" xfId="1108" xr:uid="{00000000-0005-0000-0000-000036090000}"/>
    <cellStyle name="Total 11 13" xfId="1185" xr:uid="{00000000-0005-0000-0000-000037090000}"/>
    <cellStyle name="Total 11 14" xfId="1261" xr:uid="{00000000-0005-0000-0000-000038090000}"/>
    <cellStyle name="Total 11 15" xfId="1339" xr:uid="{00000000-0005-0000-0000-000039090000}"/>
    <cellStyle name="Total 11 16" xfId="1420" xr:uid="{00000000-0005-0000-0000-00003A090000}"/>
    <cellStyle name="Total 11 17" xfId="1498" xr:uid="{00000000-0005-0000-0000-00003B090000}"/>
    <cellStyle name="Total 11 18" xfId="1577" xr:uid="{00000000-0005-0000-0000-00003C090000}"/>
    <cellStyle name="Total 11 19" xfId="1654" xr:uid="{00000000-0005-0000-0000-00003D090000}"/>
    <cellStyle name="Total 11 2" xfId="251" xr:uid="{00000000-0005-0000-0000-00003E090000}"/>
    <cellStyle name="Total 11 20" xfId="1726" xr:uid="{00000000-0005-0000-0000-00003F090000}"/>
    <cellStyle name="Total 11 21" xfId="1799" xr:uid="{00000000-0005-0000-0000-000040090000}"/>
    <cellStyle name="Total 11 22" xfId="1929" xr:uid="{00000000-0005-0000-0000-000041090000}"/>
    <cellStyle name="Total 11 23" xfId="1836" xr:uid="{00000000-0005-0000-0000-000042090000}"/>
    <cellStyle name="Total 11 24" xfId="2125" xr:uid="{00000000-0005-0000-0000-000043090000}"/>
    <cellStyle name="Total 11 25" xfId="2201" xr:uid="{00000000-0005-0000-0000-000044090000}"/>
    <cellStyle name="Total 11 26" xfId="2228" xr:uid="{00000000-0005-0000-0000-000045090000}"/>
    <cellStyle name="Total 11 27" xfId="2396" xr:uid="{00000000-0005-0000-0000-000046090000}"/>
    <cellStyle name="Total 11 28" xfId="2477" xr:uid="{00000000-0005-0000-0000-000047090000}"/>
    <cellStyle name="Total 11 29" xfId="2555" xr:uid="{00000000-0005-0000-0000-000048090000}"/>
    <cellStyle name="Total 11 3" xfId="198" xr:uid="{00000000-0005-0000-0000-000049090000}"/>
    <cellStyle name="Total 11 30" xfId="2638" xr:uid="{00000000-0005-0000-0000-00004A090000}"/>
    <cellStyle name="Total 11 31" xfId="2297" xr:uid="{00000000-0005-0000-0000-00004B090000}"/>
    <cellStyle name="Total 11 32" xfId="2761" xr:uid="{00000000-0005-0000-0000-00004C090000}"/>
    <cellStyle name="Total 11 4" xfId="367" xr:uid="{00000000-0005-0000-0000-00004D090000}"/>
    <cellStyle name="Total 11 5" xfId="403" xr:uid="{00000000-0005-0000-0000-00004E090000}"/>
    <cellStyle name="Total 11 6" xfId="626" xr:uid="{00000000-0005-0000-0000-00004F090000}"/>
    <cellStyle name="Total 11 7" xfId="706" xr:uid="{00000000-0005-0000-0000-000050090000}"/>
    <cellStyle name="Total 11 8" xfId="785" xr:uid="{00000000-0005-0000-0000-000051090000}"/>
    <cellStyle name="Total 11 9" xfId="866" xr:uid="{00000000-0005-0000-0000-000052090000}"/>
    <cellStyle name="Total 12" xfId="116" xr:uid="{00000000-0005-0000-0000-000053090000}"/>
    <cellStyle name="Total 12 10" xfId="941" xr:uid="{00000000-0005-0000-0000-000054090000}"/>
    <cellStyle name="Total 12 11" xfId="1024" xr:uid="{00000000-0005-0000-0000-000055090000}"/>
    <cellStyle name="Total 12 12" xfId="1103" xr:uid="{00000000-0005-0000-0000-000056090000}"/>
    <cellStyle name="Total 12 13" xfId="1180" xr:uid="{00000000-0005-0000-0000-000057090000}"/>
    <cellStyle name="Total 12 14" xfId="1256" xr:uid="{00000000-0005-0000-0000-000058090000}"/>
    <cellStyle name="Total 12 15" xfId="1334" xr:uid="{00000000-0005-0000-0000-000059090000}"/>
    <cellStyle name="Total 12 16" xfId="1415" xr:uid="{00000000-0005-0000-0000-00005A090000}"/>
    <cellStyle name="Total 12 17" xfId="1493" xr:uid="{00000000-0005-0000-0000-00005B090000}"/>
    <cellStyle name="Total 12 18" xfId="1572" xr:uid="{00000000-0005-0000-0000-00005C090000}"/>
    <cellStyle name="Total 12 19" xfId="1649" xr:uid="{00000000-0005-0000-0000-00005D090000}"/>
    <cellStyle name="Total 12 2" xfId="246" xr:uid="{00000000-0005-0000-0000-00005E090000}"/>
    <cellStyle name="Total 12 20" xfId="1721" xr:uid="{00000000-0005-0000-0000-00005F090000}"/>
    <cellStyle name="Total 12 21" xfId="1794" xr:uid="{00000000-0005-0000-0000-000060090000}"/>
    <cellStyle name="Total 12 22" xfId="1924" xr:uid="{00000000-0005-0000-0000-000061090000}"/>
    <cellStyle name="Total 12 23" xfId="1976" xr:uid="{00000000-0005-0000-0000-000062090000}"/>
    <cellStyle name="Total 12 24" xfId="2120" xr:uid="{00000000-0005-0000-0000-000063090000}"/>
    <cellStyle name="Total 12 25" xfId="2171" xr:uid="{00000000-0005-0000-0000-000064090000}"/>
    <cellStyle name="Total 12 26" xfId="2164" xr:uid="{00000000-0005-0000-0000-000065090000}"/>
    <cellStyle name="Total 12 27" xfId="2391" xr:uid="{00000000-0005-0000-0000-000066090000}"/>
    <cellStyle name="Total 12 28" xfId="2472" xr:uid="{00000000-0005-0000-0000-000067090000}"/>
    <cellStyle name="Total 12 29" xfId="2550" xr:uid="{00000000-0005-0000-0000-000068090000}"/>
    <cellStyle name="Total 12 3" xfId="156" xr:uid="{00000000-0005-0000-0000-000069090000}"/>
    <cellStyle name="Total 12 30" xfId="2633" xr:uid="{00000000-0005-0000-0000-00006A090000}"/>
    <cellStyle name="Total 12 31" xfId="2284" xr:uid="{00000000-0005-0000-0000-00006B090000}"/>
    <cellStyle name="Total 12 32" xfId="2756" xr:uid="{00000000-0005-0000-0000-00006C090000}"/>
    <cellStyle name="Total 12 4" xfId="409" xr:uid="{00000000-0005-0000-0000-00006D090000}"/>
    <cellStyle name="Total 12 5" xfId="402" xr:uid="{00000000-0005-0000-0000-00006E090000}"/>
    <cellStyle name="Total 12 6" xfId="621" xr:uid="{00000000-0005-0000-0000-00006F090000}"/>
    <cellStyle name="Total 12 7" xfId="701" xr:uid="{00000000-0005-0000-0000-000070090000}"/>
    <cellStyle name="Total 12 8" xfId="780" xr:uid="{00000000-0005-0000-0000-000071090000}"/>
    <cellStyle name="Total 12 9" xfId="861" xr:uid="{00000000-0005-0000-0000-000072090000}"/>
    <cellStyle name="Total 13" xfId="133" xr:uid="{00000000-0005-0000-0000-000073090000}"/>
    <cellStyle name="Total 13 10" xfId="957" xr:uid="{00000000-0005-0000-0000-000074090000}"/>
    <cellStyle name="Total 13 11" xfId="1040" xr:uid="{00000000-0005-0000-0000-000075090000}"/>
    <cellStyle name="Total 13 12" xfId="1119" xr:uid="{00000000-0005-0000-0000-000076090000}"/>
    <cellStyle name="Total 13 13" xfId="1196" xr:uid="{00000000-0005-0000-0000-000077090000}"/>
    <cellStyle name="Total 13 14" xfId="1272" xr:uid="{00000000-0005-0000-0000-000078090000}"/>
    <cellStyle name="Total 13 15" xfId="1350" xr:uid="{00000000-0005-0000-0000-000079090000}"/>
    <cellStyle name="Total 13 16" xfId="1431" xr:uid="{00000000-0005-0000-0000-00007A090000}"/>
    <cellStyle name="Total 13 17" xfId="1509" xr:uid="{00000000-0005-0000-0000-00007B090000}"/>
    <cellStyle name="Total 13 18" xfId="1588" xr:uid="{00000000-0005-0000-0000-00007C090000}"/>
    <cellStyle name="Total 13 19" xfId="1666" xr:uid="{00000000-0005-0000-0000-00007D090000}"/>
    <cellStyle name="Total 13 2" xfId="263" xr:uid="{00000000-0005-0000-0000-00007E090000}"/>
    <cellStyle name="Total 13 20" xfId="1736" xr:uid="{00000000-0005-0000-0000-00007F090000}"/>
    <cellStyle name="Total 13 21" xfId="1809" xr:uid="{00000000-0005-0000-0000-000080090000}"/>
    <cellStyle name="Total 13 22" xfId="1941" xr:uid="{00000000-0005-0000-0000-000081090000}"/>
    <cellStyle name="Total 13 23" xfId="2016" xr:uid="{00000000-0005-0000-0000-000082090000}"/>
    <cellStyle name="Total 13 24" xfId="2137" xr:uid="{00000000-0005-0000-0000-000083090000}"/>
    <cellStyle name="Total 13 25" xfId="2222" xr:uid="{00000000-0005-0000-0000-000084090000}"/>
    <cellStyle name="Total 13 26" xfId="2303" xr:uid="{00000000-0005-0000-0000-000085090000}"/>
    <cellStyle name="Total 13 27" xfId="2408" xr:uid="{00000000-0005-0000-0000-000086090000}"/>
    <cellStyle name="Total 13 28" xfId="2489" xr:uid="{00000000-0005-0000-0000-000087090000}"/>
    <cellStyle name="Total 13 29" xfId="2566" xr:uid="{00000000-0005-0000-0000-000088090000}"/>
    <cellStyle name="Total 13 3" xfId="172" xr:uid="{00000000-0005-0000-0000-000089090000}"/>
    <cellStyle name="Total 13 30" xfId="2650" xr:uid="{00000000-0005-0000-0000-00008A090000}"/>
    <cellStyle name="Total 13 31" xfId="2603" xr:uid="{00000000-0005-0000-0000-00008B090000}"/>
    <cellStyle name="Total 13 32" xfId="2771" xr:uid="{00000000-0005-0000-0000-00008C090000}"/>
    <cellStyle name="Total 13 4" xfId="420" xr:uid="{00000000-0005-0000-0000-00008D090000}"/>
    <cellStyle name="Total 13 5" xfId="164" xr:uid="{00000000-0005-0000-0000-00008E090000}"/>
    <cellStyle name="Total 13 6" xfId="637" xr:uid="{00000000-0005-0000-0000-00008F090000}"/>
    <cellStyle name="Total 13 7" xfId="718" xr:uid="{00000000-0005-0000-0000-000090090000}"/>
    <cellStyle name="Total 13 8" xfId="797" xr:uid="{00000000-0005-0000-0000-000091090000}"/>
    <cellStyle name="Total 13 9" xfId="878" xr:uid="{00000000-0005-0000-0000-000092090000}"/>
    <cellStyle name="Total 14" xfId="125" xr:uid="{00000000-0005-0000-0000-000093090000}"/>
    <cellStyle name="Total 14 10" xfId="949" xr:uid="{00000000-0005-0000-0000-000094090000}"/>
    <cellStyle name="Total 14 11" xfId="1032" xr:uid="{00000000-0005-0000-0000-000095090000}"/>
    <cellStyle name="Total 14 12" xfId="1111" xr:uid="{00000000-0005-0000-0000-000096090000}"/>
    <cellStyle name="Total 14 13" xfId="1188" xr:uid="{00000000-0005-0000-0000-000097090000}"/>
    <cellStyle name="Total 14 14" xfId="1264" xr:uid="{00000000-0005-0000-0000-000098090000}"/>
    <cellStyle name="Total 14 15" xfId="1342" xr:uid="{00000000-0005-0000-0000-000099090000}"/>
    <cellStyle name="Total 14 16" xfId="1423" xr:uid="{00000000-0005-0000-0000-00009A090000}"/>
    <cellStyle name="Total 14 17" xfId="1501" xr:uid="{00000000-0005-0000-0000-00009B090000}"/>
    <cellStyle name="Total 14 18" xfId="1580" xr:uid="{00000000-0005-0000-0000-00009C090000}"/>
    <cellStyle name="Total 14 19" xfId="1658" xr:uid="{00000000-0005-0000-0000-00009D090000}"/>
    <cellStyle name="Total 14 2" xfId="255" xr:uid="{00000000-0005-0000-0000-00009E090000}"/>
    <cellStyle name="Total 14 20" xfId="1728" xr:uid="{00000000-0005-0000-0000-00009F090000}"/>
    <cellStyle name="Total 14 21" xfId="1801" xr:uid="{00000000-0005-0000-0000-0000A0090000}"/>
    <cellStyle name="Total 14 22" xfId="1933" xr:uid="{00000000-0005-0000-0000-0000A1090000}"/>
    <cellStyle name="Total 14 23" xfId="2025" xr:uid="{00000000-0005-0000-0000-0000A2090000}"/>
    <cellStyle name="Total 14 24" xfId="2129" xr:uid="{00000000-0005-0000-0000-0000A3090000}"/>
    <cellStyle name="Total 14 25" xfId="2069" xr:uid="{00000000-0005-0000-0000-0000A4090000}"/>
    <cellStyle name="Total 14 26" xfId="2178" xr:uid="{00000000-0005-0000-0000-0000A5090000}"/>
    <cellStyle name="Total 14 27" xfId="2400" xr:uid="{00000000-0005-0000-0000-0000A6090000}"/>
    <cellStyle name="Total 14 28" xfId="2481" xr:uid="{00000000-0005-0000-0000-0000A7090000}"/>
    <cellStyle name="Total 14 29" xfId="2558" xr:uid="{00000000-0005-0000-0000-0000A8090000}"/>
    <cellStyle name="Total 14 3" xfId="297" xr:uid="{00000000-0005-0000-0000-0000A9090000}"/>
    <cellStyle name="Total 14 30" xfId="2642" xr:uid="{00000000-0005-0000-0000-0000AA090000}"/>
    <cellStyle name="Total 14 31" xfId="2491" xr:uid="{00000000-0005-0000-0000-0000AB090000}"/>
    <cellStyle name="Total 14 32" xfId="2763" xr:uid="{00000000-0005-0000-0000-0000AC090000}"/>
    <cellStyle name="Total 14 4" xfId="382" xr:uid="{00000000-0005-0000-0000-0000AD090000}"/>
    <cellStyle name="Total 14 5" xfId="344" xr:uid="{00000000-0005-0000-0000-0000AE090000}"/>
    <cellStyle name="Total 14 6" xfId="629" xr:uid="{00000000-0005-0000-0000-0000AF090000}"/>
    <cellStyle name="Total 14 7" xfId="710" xr:uid="{00000000-0005-0000-0000-0000B0090000}"/>
    <cellStyle name="Total 14 8" xfId="789" xr:uid="{00000000-0005-0000-0000-0000B1090000}"/>
    <cellStyle name="Total 14 9" xfId="870" xr:uid="{00000000-0005-0000-0000-0000B2090000}"/>
    <cellStyle name="Total 15" xfId="46" xr:uid="{00000000-0005-0000-0000-0000B3090000}"/>
    <cellStyle name="Total 16" xfId="177" xr:uid="{00000000-0005-0000-0000-0000B4090000}"/>
    <cellStyle name="Total 17" xfId="329" xr:uid="{00000000-0005-0000-0000-0000B5090000}"/>
    <cellStyle name="Total 18" xfId="428" xr:uid="{00000000-0005-0000-0000-0000B6090000}"/>
    <cellStyle name="Total 19" xfId="506" xr:uid="{00000000-0005-0000-0000-0000B7090000}"/>
    <cellStyle name="Total 2" xfId="53" xr:uid="{00000000-0005-0000-0000-0000B8090000}"/>
    <cellStyle name="Total 2 10" xfId="751" xr:uid="{00000000-0005-0000-0000-0000B9090000}"/>
    <cellStyle name="Total 2 11" xfId="962" xr:uid="{00000000-0005-0000-0000-0000BA090000}"/>
    <cellStyle name="Total 2 12" xfId="913" xr:uid="{00000000-0005-0000-0000-0000BB090000}"/>
    <cellStyle name="Total 2 13" xfId="1030" xr:uid="{00000000-0005-0000-0000-0000BC090000}"/>
    <cellStyle name="Total 2 14" xfId="1073" xr:uid="{00000000-0005-0000-0000-0000BD090000}"/>
    <cellStyle name="Total 2 15" xfId="1186" xr:uid="{00000000-0005-0000-0000-0000BE090000}"/>
    <cellStyle name="Total 2 16" xfId="788" xr:uid="{00000000-0005-0000-0000-0000BF090000}"/>
    <cellStyle name="Total 2 17" xfId="1330" xr:uid="{00000000-0005-0000-0000-0000C0090000}"/>
    <cellStyle name="Total 2 18" xfId="1275" xr:uid="{00000000-0005-0000-0000-0000C1090000}"/>
    <cellStyle name="Total 2 19" xfId="1489" xr:uid="{00000000-0005-0000-0000-0000C2090000}"/>
    <cellStyle name="Total 2 2" xfId="183" xr:uid="{00000000-0005-0000-0000-0000C3090000}"/>
    <cellStyle name="Total 2 20" xfId="1544" xr:uid="{00000000-0005-0000-0000-0000C4090000}"/>
    <cellStyle name="Total 2 21" xfId="1670" xr:uid="{00000000-0005-0000-0000-0000C5090000}"/>
    <cellStyle name="Total 2 22" xfId="1861" xr:uid="{00000000-0005-0000-0000-0000C6090000}"/>
    <cellStyle name="Total 2 23" xfId="2044" xr:uid="{00000000-0005-0000-0000-0000C7090000}"/>
    <cellStyle name="Total 2 24" xfId="2041" xr:uid="{00000000-0005-0000-0000-0000C8090000}"/>
    <cellStyle name="Total 2 25" xfId="2147" xr:uid="{00000000-0005-0000-0000-0000C9090000}"/>
    <cellStyle name="Total 2 26" xfId="2281" xr:uid="{00000000-0005-0000-0000-0000CA090000}"/>
    <cellStyle name="Total 2 27" xfId="2294" xr:uid="{00000000-0005-0000-0000-0000CB090000}"/>
    <cellStyle name="Total 2 28" xfId="2327" xr:uid="{00000000-0005-0000-0000-0000CC090000}"/>
    <cellStyle name="Total 2 29" xfId="2397" xr:uid="{00000000-0005-0000-0000-0000CD090000}"/>
    <cellStyle name="Total 2 3" xfId="296" xr:uid="{00000000-0005-0000-0000-0000CE090000}"/>
    <cellStyle name="Total 2 30" xfId="2317" xr:uid="{00000000-0005-0000-0000-0000CF090000}"/>
    <cellStyle name="Total 2 31" xfId="2700" xr:uid="{00000000-0005-0000-0000-0000D0090000}"/>
    <cellStyle name="Total 2 32" xfId="2659" xr:uid="{00000000-0005-0000-0000-0000D1090000}"/>
    <cellStyle name="Total 2 4" xfId="283" xr:uid="{00000000-0005-0000-0000-0000D2090000}"/>
    <cellStyle name="Total 2 5" xfId="499" xr:uid="{00000000-0005-0000-0000-0000D3090000}"/>
    <cellStyle name="Total 2 6" xfId="381" xr:uid="{00000000-0005-0000-0000-0000D4090000}"/>
    <cellStyle name="Total 2 7" xfId="548" xr:uid="{00000000-0005-0000-0000-0000D5090000}"/>
    <cellStyle name="Total 2 8" xfId="639" xr:uid="{00000000-0005-0000-0000-0000D6090000}"/>
    <cellStyle name="Total 2 9" xfId="653" xr:uid="{00000000-0005-0000-0000-0000D7090000}"/>
    <cellStyle name="Total 20" xfId="486" xr:uid="{00000000-0005-0000-0000-0000D8090000}"/>
    <cellStyle name="Total 21" xfId="421" xr:uid="{00000000-0005-0000-0000-0000D9090000}"/>
    <cellStyle name="Total 22" xfId="541" xr:uid="{00000000-0005-0000-0000-0000DA090000}"/>
    <cellStyle name="Total 23" xfId="617" xr:uid="{00000000-0005-0000-0000-0000DB090000}"/>
    <cellStyle name="Total 24" xfId="460" xr:uid="{00000000-0005-0000-0000-0000DC090000}"/>
    <cellStyle name="Total 25" xfId="627" xr:uid="{00000000-0005-0000-0000-0000DD090000}"/>
    <cellStyle name="Total 26" xfId="831" xr:uid="{00000000-0005-0000-0000-0000DE090000}"/>
    <cellStyle name="Total 27" xfId="590" xr:uid="{00000000-0005-0000-0000-0000DF090000}"/>
    <cellStyle name="Total 28" xfId="997" xr:uid="{00000000-0005-0000-0000-0000E0090000}"/>
    <cellStyle name="Total 29" xfId="894" xr:uid="{00000000-0005-0000-0000-0000E1090000}"/>
    <cellStyle name="Total 3" xfId="65" xr:uid="{00000000-0005-0000-0000-0000E2090000}"/>
    <cellStyle name="Total 3 10" xfId="890" xr:uid="{00000000-0005-0000-0000-0000E3090000}"/>
    <cellStyle name="Total 3 11" xfId="974" xr:uid="{00000000-0005-0000-0000-0000E4090000}"/>
    <cellStyle name="Total 3 12" xfId="1052" xr:uid="{00000000-0005-0000-0000-0000E5090000}"/>
    <cellStyle name="Total 3 13" xfId="1133" xr:uid="{00000000-0005-0000-0000-0000E6090000}"/>
    <cellStyle name="Total 3 14" xfId="1207" xr:uid="{00000000-0005-0000-0000-0000E7090000}"/>
    <cellStyle name="Total 3 15" xfId="1285" xr:uid="{00000000-0005-0000-0000-0000E8090000}"/>
    <cellStyle name="Total 3 16" xfId="1366" xr:uid="{00000000-0005-0000-0000-0000E9090000}"/>
    <cellStyle name="Total 3 17" xfId="1444" xr:uid="{00000000-0005-0000-0000-0000EA090000}"/>
    <cellStyle name="Total 3 18" xfId="1525" xr:uid="{00000000-0005-0000-0000-0000EB090000}"/>
    <cellStyle name="Total 3 19" xfId="1602" xr:uid="{00000000-0005-0000-0000-0000EC090000}"/>
    <cellStyle name="Total 3 2" xfId="195" xr:uid="{00000000-0005-0000-0000-0000ED090000}"/>
    <cellStyle name="Total 3 20" xfId="1676" xr:uid="{00000000-0005-0000-0000-0000EE090000}"/>
    <cellStyle name="Total 3 21" xfId="1749" xr:uid="{00000000-0005-0000-0000-0000EF090000}"/>
    <cellStyle name="Total 3 22" xfId="1873" xr:uid="{00000000-0005-0000-0000-0000F0090000}"/>
    <cellStyle name="Total 3 23" xfId="1960" xr:uid="{00000000-0005-0000-0000-0000F1090000}"/>
    <cellStyle name="Total 3 24" xfId="2071" xr:uid="{00000000-0005-0000-0000-0000F2090000}"/>
    <cellStyle name="Total 3 25" xfId="2196" xr:uid="{00000000-0005-0000-0000-0000F3090000}"/>
    <cellStyle name="Total 3 26" xfId="2010" xr:uid="{00000000-0005-0000-0000-0000F4090000}"/>
    <cellStyle name="Total 3 27" xfId="2319" xr:uid="{00000000-0005-0000-0000-0000F5090000}"/>
    <cellStyle name="Total 3 28" xfId="2422" xr:uid="{00000000-0005-0000-0000-0000F6090000}"/>
    <cellStyle name="Total 3 29" xfId="2502" xr:uid="{00000000-0005-0000-0000-0000F7090000}"/>
    <cellStyle name="Total 3 3" xfId="274" xr:uid="{00000000-0005-0000-0000-0000F8090000}"/>
    <cellStyle name="Total 3 30" xfId="2582" xr:uid="{00000000-0005-0000-0000-0000F9090000}"/>
    <cellStyle name="Total 3 31" xfId="2673" xr:uid="{00000000-0005-0000-0000-0000FA090000}"/>
    <cellStyle name="Total 3 32" xfId="2711" xr:uid="{00000000-0005-0000-0000-0000FB090000}"/>
    <cellStyle name="Total 3 4" xfId="429" xr:uid="{00000000-0005-0000-0000-0000FC090000}"/>
    <cellStyle name="Total 3 5" xfId="441" xr:uid="{00000000-0005-0000-0000-0000FD090000}"/>
    <cellStyle name="Total 3 6" xfId="314" xr:uid="{00000000-0005-0000-0000-0000FE090000}"/>
    <cellStyle name="Total 3 7" xfId="650" xr:uid="{00000000-0005-0000-0000-0000FF090000}"/>
    <cellStyle name="Total 3 8" xfId="731" xr:uid="{00000000-0005-0000-0000-0000000A0000}"/>
    <cellStyle name="Total 3 9" xfId="811" xr:uid="{00000000-0005-0000-0000-0000010A0000}"/>
    <cellStyle name="Total 30" xfId="1154" xr:uid="{00000000-0005-0000-0000-0000020A0000}"/>
    <cellStyle name="Total 31" xfId="1210" xr:uid="{00000000-0005-0000-0000-0000030A0000}"/>
    <cellStyle name="Total 32" xfId="1056" xr:uid="{00000000-0005-0000-0000-0000040A0000}"/>
    <cellStyle name="Total 33" xfId="1369" xr:uid="{00000000-0005-0000-0000-0000050A0000}"/>
    <cellStyle name="Total 34" xfId="1227" xr:uid="{00000000-0005-0000-0000-0000060A0000}"/>
    <cellStyle name="Total 35" xfId="1229" xr:uid="{00000000-0005-0000-0000-0000070A0000}"/>
    <cellStyle name="Total 36" xfId="1657" xr:uid="{00000000-0005-0000-0000-0000080A0000}"/>
    <cellStyle name="Total 37" xfId="1854" xr:uid="{00000000-0005-0000-0000-0000090A0000}"/>
    <cellStyle name="Total 38" xfId="2030" xr:uid="{00000000-0005-0000-0000-00000A0A0000}"/>
    <cellStyle name="Total 39" xfId="1857" xr:uid="{00000000-0005-0000-0000-00000B0A0000}"/>
    <cellStyle name="Total 4" xfId="62" xr:uid="{00000000-0005-0000-0000-00000C0A0000}"/>
    <cellStyle name="Total 4 10" xfId="887" xr:uid="{00000000-0005-0000-0000-00000D0A0000}"/>
    <cellStyle name="Total 4 11" xfId="971" xr:uid="{00000000-0005-0000-0000-00000E0A0000}"/>
    <cellStyle name="Total 4 12" xfId="1049" xr:uid="{00000000-0005-0000-0000-00000F0A0000}"/>
    <cellStyle name="Total 4 13" xfId="1130" xr:uid="{00000000-0005-0000-0000-0000100A0000}"/>
    <cellStyle name="Total 4 14" xfId="1204" xr:uid="{00000000-0005-0000-0000-0000110A0000}"/>
    <cellStyle name="Total 4 15" xfId="1282" xr:uid="{00000000-0005-0000-0000-0000120A0000}"/>
    <cellStyle name="Total 4 16" xfId="1363" xr:uid="{00000000-0005-0000-0000-0000130A0000}"/>
    <cellStyle name="Total 4 17" xfId="1441" xr:uid="{00000000-0005-0000-0000-0000140A0000}"/>
    <cellStyle name="Total 4 18" xfId="1522" xr:uid="{00000000-0005-0000-0000-0000150A0000}"/>
    <cellStyle name="Total 4 19" xfId="1599" xr:uid="{00000000-0005-0000-0000-0000160A0000}"/>
    <cellStyle name="Total 4 2" xfId="192" xr:uid="{00000000-0005-0000-0000-0000170A0000}"/>
    <cellStyle name="Total 4 20" xfId="1673" xr:uid="{00000000-0005-0000-0000-0000180A0000}"/>
    <cellStyle name="Total 4 21" xfId="1746" xr:uid="{00000000-0005-0000-0000-0000190A0000}"/>
    <cellStyle name="Total 4 22" xfId="1870" xr:uid="{00000000-0005-0000-0000-00001A0A0000}"/>
    <cellStyle name="Total 4 23" xfId="2031" xr:uid="{00000000-0005-0000-0000-00001B0A0000}"/>
    <cellStyle name="Total 4 24" xfId="1961" xr:uid="{00000000-0005-0000-0000-00001C0A0000}"/>
    <cellStyle name="Total 4 25" xfId="1858" xr:uid="{00000000-0005-0000-0000-00001D0A0000}"/>
    <cellStyle name="Total 4 26" xfId="2163" xr:uid="{00000000-0005-0000-0000-00001E0A0000}"/>
    <cellStyle name="Total 4 27" xfId="2324" xr:uid="{00000000-0005-0000-0000-00001F0A0000}"/>
    <cellStyle name="Total 4 28" xfId="2419" xr:uid="{00000000-0005-0000-0000-0000200A0000}"/>
    <cellStyle name="Total 4 29" xfId="2499" xr:uid="{00000000-0005-0000-0000-0000210A0000}"/>
    <cellStyle name="Total 4 3" xfId="355" xr:uid="{00000000-0005-0000-0000-0000220A0000}"/>
    <cellStyle name="Total 4 30" xfId="2579" xr:uid="{00000000-0005-0000-0000-0000230A0000}"/>
    <cellStyle name="Total 4 31" xfId="2703" xr:uid="{00000000-0005-0000-0000-0000240A0000}"/>
    <cellStyle name="Total 4 32" xfId="2708" xr:uid="{00000000-0005-0000-0000-0000250A0000}"/>
    <cellStyle name="Total 4 4" xfId="336" xr:uid="{00000000-0005-0000-0000-0000260A0000}"/>
    <cellStyle name="Total 4 5" xfId="491" xr:uid="{00000000-0005-0000-0000-0000270A0000}"/>
    <cellStyle name="Total 4 6" xfId="576" xr:uid="{00000000-0005-0000-0000-0000280A0000}"/>
    <cellStyle name="Total 4 7" xfId="647" xr:uid="{00000000-0005-0000-0000-0000290A0000}"/>
    <cellStyle name="Total 4 8" xfId="728" xr:uid="{00000000-0005-0000-0000-00002A0A0000}"/>
    <cellStyle name="Total 4 9" xfId="808" xr:uid="{00000000-0005-0000-0000-00002B0A0000}"/>
    <cellStyle name="Total 40" xfId="1837" xr:uid="{00000000-0005-0000-0000-00002C0A0000}"/>
    <cellStyle name="Total 41" xfId="2000" xr:uid="{00000000-0005-0000-0000-00002D0A0000}"/>
    <cellStyle name="Total 42" xfId="2139" xr:uid="{00000000-0005-0000-0000-00002E0A0000}"/>
    <cellStyle name="Total 43" xfId="2314" xr:uid="{00000000-0005-0000-0000-00002F0A0000}"/>
    <cellStyle name="Total 44" xfId="2366" xr:uid="{00000000-0005-0000-0000-0000300A0000}"/>
    <cellStyle name="Total 45" xfId="2326" xr:uid="{00000000-0005-0000-0000-0000310A0000}"/>
    <cellStyle name="Total 46" xfId="2340" xr:uid="{00000000-0005-0000-0000-0000320A0000}"/>
    <cellStyle name="Total 47" xfId="2425" xr:uid="{00000000-0005-0000-0000-0000330A0000}"/>
    <cellStyle name="Total 48" xfId="2663" xr:uid="{00000000-0005-0000-0000-0000340A0000}"/>
    <cellStyle name="Total 49" xfId="2292" xr:uid="{00000000-0005-0000-0000-0000350A0000}"/>
    <cellStyle name="Total 5" xfId="85" xr:uid="{00000000-0005-0000-0000-0000360A0000}"/>
    <cellStyle name="Total 5 10" xfId="910" xr:uid="{00000000-0005-0000-0000-0000370A0000}"/>
    <cellStyle name="Total 5 11" xfId="994" xr:uid="{00000000-0005-0000-0000-0000380A0000}"/>
    <cellStyle name="Total 5 12" xfId="1072" xr:uid="{00000000-0005-0000-0000-0000390A0000}"/>
    <cellStyle name="Total 5 13" xfId="1151" xr:uid="{00000000-0005-0000-0000-00003A0A0000}"/>
    <cellStyle name="Total 5 14" xfId="1226" xr:uid="{00000000-0005-0000-0000-00003B0A0000}"/>
    <cellStyle name="Total 5 15" xfId="1305" xr:uid="{00000000-0005-0000-0000-00003C0A0000}"/>
    <cellStyle name="Total 5 16" xfId="1386" xr:uid="{00000000-0005-0000-0000-00003D0A0000}"/>
    <cellStyle name="Total 5 17" xfId="1464" xr:uid="{00000000-0005-0000-0000-00003E0A0000}"/>
    <cellStyle name="Total 5 18" xfId="1543" xr:uid="{00000000-0005-0000-0000-00003F0A0000}"/>
    <cellStyle name="Total 5 19" xfId="1621" xr:uid="{00000000-0005-0000-0000-0000400A0000}"/>
    <cellStyle name="Total 5 2" xfId="215" xr:uid="{00000000-0005-0000-0000-0000410A0000}"/>
    <cellStyle name="Total 5 20" xfId="1694" xr:uid="{00000000-0005-0000-0000-0000420A0000}"/>
    <cellStyle name="Total 5 21" xfId="1767" xr:uid="{00000000-0005-0000-0000-0000430A0000}"/>
    <cellStyle name="Total 5 22" xfId="1893" xr:uid="{00000000-0005-0000-0000-0000440A0000}"/>
    <cellStyle name="Total 5 23" xfId="2042" xr:uid="{00000000-0005-0000-0000-0000450A0000}"/>
    <cellStyle name="Total 5 24" xfId="2091" xr:uid="{00000000-0005-0000-0000-0000460A0000}"/>
    <cellStyle name="Total 5 25" xfId="2011" xr:uid="{00000000-0005-0000-0000-0000470A0000}"/>
    <cellStyle name="Total 5 26" xfId="2151" xr:uid="{00000000-0005-0000-0000-0000480A0000}"/>
    <cellStyle name="Total 5 27" xfId="2244" xr:uid="{00000000-0005-0000-0000-0000490A0000}"/>
    <cellStyle name="Total 5 28" xfId="2441" xr:uid="{00000000-0005-0000-0000-00004A0A0000}"/>
    <cellStyle name="Total 5 29" xfId="2521" xr:uid="{00000000-0005-0000-0000-00004B0A0000}"/>
    <cellStyle name="Total 5 3" xfId="174" xr:uid="{00000000-0005-0000-0000-00004C0A0000}"/>
    <cellStyle name="Total 5 30" xfId="2602" xr:uid="{00000000-0005-0000-0000-00004D0A0000}"/>
    <cellStyle name="Total 5 31" xfId="2522" xr:uid="{00000000-0005-0000-0000-00004E0A0000}"/>
    <cellStyle name="Total 5 32" xfId="2729" xr:uid="{00000000-0005-0000-0000-00004F0A0000}"/>
    <cellStyle name="Total 5 4" xfId="160" xr:uid="{00000000-0005-0000-0000-0000500A0000}"/>
    <cellStyle name="Total 5 5" xfId="424" xr:uid="{00000000-0005-0000-0000-0000510A0000}"/>
    <cellStyle name="Total 5 6" xfId="500" xr:uid="{00000000-0005-0000-0000-0000520A0000}"/>
    <cellStyle name="Total 5 7" xfId="670" xr:uid="{00000000-0005-0000-0000-0000530A0000}"/>
    <cellStyle name="Total 5 8" xfId="750" xr:uid="{00000000-0005-0000-0000-0000540A0000}"/>
    <cellStyle name="Total 5 9" xfId="830" xr:uid="{00000000-0005-0000-0000-0000550A0000}"/>
    <cellStyle name="Total 50" xfId="2639" xr:uid="{00000000-0005-0000-0000-0000560A0000}"/>
    <cellStyle name="Total 6" xfId="80" xr:uid="{00000000-0005-0000-0000-0000570A0000}"/>
    <cellStyle name="Total 6 10" xfId="905" xr:uid="{00000000-0005-0000-0000-0000580A0000}"/>
    <cellStyle name="Total 6 11" xfId="989" xr:uid="{00000000-0005-0000-0000-0000590A0000}"/>
    <cellStyle name="Total 6 12" xfId="1067" xr:uid="{00000000-0005-0000-0000-00005A0A0000}"/>
    <cellStyle name="Total 6 13" xfId="1146" xr:uid="{00000000-0005-0000-0000-00005B0A0000}"/>
    <cellStyle name="Total 6 14" xfId="1221" xr:uid="{00000000-0005-0000-0000-00005C0A0000}"/>
    <cellStyle name="Total 6 15" xfId="1300" xr:uid="{00000000-0005-0000-0000-00005D0A0000}"/>
    <cellStyle name="Total 6 16" xfId="1381" xr:uid="{00000000-0005-0000-0000-00005E0A0000}"/>
    <cellStyle name="Total 6 17" xfId="1459" xr:uid="{00000000-0005-0000-0000-00005F0A0000}"/>
    <cellStyle name="Total 6 18" xfId="1538" xr:uid="{00000000-0005-0000-0000-0000600A0000}"/>
    <cellStyle name="Total 6 19" xfId="1616" xr:uid="{00000000-0005-0000-0000-0000610A0000}"/>
    <cellStyle name="Total 6 2" xfId="210" xr:uid="{00000000-0005-0000-0000-0000620A0000}"/>
    <cellStyle name="Total 6 20" xfId="1689" xr:uid="{00000000-0005-0000-0000-0000630A0000}"/>
    <cellStyle name="Total 6 21" xfId="1762" xr:uid="{00000000-0005-0000-0000-0000640A0000}"/>
    <cellStyle name="Total 6 22" xfId="1888" xr:uid="{00000000-0005-0000-0000-0000650A0000}"/>
    <cellStyle name="Total 6 23" xfId="1831" xr:uid="{00000000-0005-0000-0000-0000660A0000}"/>
    <cellStyle name="Total 6 24" xfId="2086" xr:uid="{00000000-0005-0000-0000-0000670A0000}"/>
    <cellStyle name="Total 6 25" xfId="1824" xr:uid="{00000000-0005-0000-0000-0000680A0000}"/>
    <cellStyle name="Total 6 26" xfId="2257" xr:uid="{00000000-0005-0000-0000-0000690A0000}"/>
    <cellStyle name="Total 6 27" xfId="2279" xr:uid="{00000000-0005-0000-0000-00006A0A0000}"/>
    <cellStyle name="Total 6 28" xfId="2436" xr:uid="{00000000-0005-0000-0000-00006B0A0000}"/>
    <cellStyle name="Total 6 29" xfId="2516" xr:uid="{00000000-0005-0000-0000-00006C0A0000}"/>
    <cellStyle name="Total 6 3" xfId="163" xr:uid="{00000000-0005-0000-0000-00006D0A0000}"/>
    <cellStyle name="Total 6 30" xfId="2597" xr:uid="{00000000-0005-0000-0000-00006E0A0000}"/>
    <cellStyle name="Total 6 31" xfId="2685" xr:uid="{00000000-0005-0000-0000-00006F0A0000}"/>
    <cellStyle name="Total 6 32" xfId="2724" xr:uid="{00000000-0005-0000-0000-0000700A0000}"/>
    <cellStyle name="Total 6 4" xfId="368" xr:uid="{00000000-0005-0000-0000-0000710A0000}"/>
    <cellStyle name="Total 6 5" xfId="446" xr:uid="{00000000-0005-0000-0000-0000720A0000}"/>
    <cellStyle name="Total 6 6" xfId="570" xr:uid="{00000000-0005-0000-0000-0000730A0000}"/>
    <cellStyle name="Total 6 7" xfId="665" xr:uid="{00000000-0005-0000-0000-0000740A0000}"/>
    <cellStyle name="Total 6 8" xfId="745" xr:uid="{00000000-0005-0000-0000-0000750A0000}"/>
    <cellStyle name="Total 6 9" xfId="825" xr:uid="{00000000-0005-0000-0000-0000760A0000}"/>
    <cellStyle name="Total 7" xfId="90" xr:uid="{00000000-0005-0000-0000-0000770A0000}"/>
    <cellStyle name="Total 7 10" xfId="915" xr:uid="{00000000-0005-0000-0000-0000780A0000}"/>
    <cellStyle name="Total 7 11" xfId="999" xr:uid="{00000000-0005-0000-0000-0000790A0000}"/>
    <cellStyle name="Total 7 12" xfId="1077" xr:uid="{00000000-0005-0000-0000-00007A0A0000}"/>
    <cellStyle name="Total 7 13" xfId="1156" xr:uid="{00000000-0005-0000-0000-00007B0A0000}"/>
    <cellStyle name="Total 7 14" xfId="1231" xr:uid="{00000000-0005-0000-0000-00007C0A0000}"/>
    <cellStyle name="Total 7 15" xfId="1309" xr:uid="{00000000-0005-0000-0000-00007D0A0000}"/>
    <cellStyle name="Total 7 16" xfId="1390" xr:uid="{00000000-0005-0000-0000-00007E0A0000}"/>
    <cellStyle name="Total 7 17" xfId="1468" xr:uid="{00000000-0005-0000-0000-00007F0A0000}"/>
    <cellStyle name="Total 7 18" xfId="1547" xr:uid="{00000000-0005-0000-0000-0000800A0000}"/>
    <cellStyle name="Total 7 19" xfId="1625" xr:uid="{00000000-0005-0000-0000-0000810A0000}"/>
    <cellStyle name="Total 7 2" xfId="220" xr:uid="{00000000-0005-0000-0000-0000820A0000}"/>
    <cellStyle name="Total 7 20" xfId="1697" xr:uid="{00000000-0005-0000-0000-0000830A0000}"/>
    <cellStyle name="Total 7 21" xfId="1770" xr:uid="{00000000-0005-0000-0000-0000840A0000}"/>
    <cellStyle name="Total 7 22" xfId="1898" xr:uid="{00000000-0005-0000-0000-0000850A0000}"/>
    <cellStyle name="Total 7 23" xfId="2029" xr:uid="{00000000-0005-0000-0000-0000860A0000}"/>
    <cellStyle name="Total 7 24" xfId="2096" xr:uid="{00000000-0005-0000-0000-0000870A0000}"/>
    <cellStyle name="Total 7 25" xfId="2173" xr:uid="{00000000-0005-0000-0000-0000880A0000}"/>
    <cellStyle name="Total 7 26" xfId="2056" xr:uid="{00000000-0005-0000-0000-0000890A0000}"/>
    <cellStyle name="Total 7 27" xfId="2321" xr:uid="{00000000-0005-0000-0000-00008A0A0000}"/>
    <cellStyle name="Total 7 28" xfId="2446" xr:uid="{00000000-0005-0000-0000-00008B0A0000}"/>
    <cellStyle name="Total 7 29" xfId="2526" xr:uid="{00000000-0005-0000-0000-00008C0A0000}"/>
    <cellStyle name="Total 7 3" xfId="307" xr:uid="{00000000-0005-0000-0000-00008D0A0000}"/>
    <cellStyle name="Total 7 30" xfId="2607" xr:uid="{00000000-0005-0000-0000-00008E0A0000}"/>
    <cellStyle name="Total 7 31" xfId="2679" xr:uid="{00000000-0005-0000-0000-00008F0A0000}"/>
    <cellStyle name="Total 7 32" xfId="2732" xr:uid="{00000000-0005-0000-0000-0000900A0000}"/>
    <cellStyle name="Total 7 4" xfId="384" xr:uid="{00000000-0005-0000-0000-0000910A0000}"/>
    <cellStyle name="Total 7 5" xfId="326" xr:uid="{00000000-0005-0000-0000-0000920A0000}"/>
    <cellStyle name="Total 7 6" xfId="595" xr:uid="{00000000-0005-0000-0000-0000930A0000}"/>
    <cellStyle name="Total 7 7" xfId="675" xr:uid="{00000000-0005-0000-0000-0000940A0000}"/>
    <cellStyle name="Total 7 8" xfId="754" xr:uid="{00000000-0005-0000-0000-0000950A0000}"/>
    <cellStyle name="Total 7 9" xfId="835" xr:uid="{00000000-0005-0000-0000-0000960A0000}"/>
    <cellStyle name="Total 8" xfId="107" xr:uid="{00000000-0005-0000-0000-0000970A0000}"/>
    <cellStyle name="Total 8 10" xfId="932" xr:uid="{00000000-0005-0000-0000-0000980A0000}"/>
    <cellStyle name="Total 8 11" xfId="1016" xr:uid="{00000000-0005-0000-0000-0000990A0000}"/>
    <cellStyle name="Total 8 12" xfId="1094" xr:uid="{00000000-0005-0000-0000-00009A0A0000}"/>
    <cellStyle name="Total 8 13" xfId="1173" xr:uid="{00000000-0005-0000-0000-00009B0A0000}"/>
    <cellStyle name="Total 8 14" xfId="1248" xr:uid="{00000000-0005-0000-0000-00009C0A0000}"/>
    <cellStyle name="Total 8 15" xfId="1326" xr:uid="{00000000-0005-0000-0000-00009D0A0000}"/>
    <cellStyle name="Total 8 16" xfId="1407" xr:uid="{00000000-0005-0000-0000-00009E0A0000}"/>
    <cellStyle name="Total 8 17" xfId="1485" xr:uid="{00000000-0005-0000-0000-00009F0A0000}"/>
    <cellStyle name="Total 8 18" xfId="1564" xr:uid="{00000000-0005-0000-0000-0000A00A0000}"/>
    <cellStyle name="Total 8 19" xfId="1642" xr:uid="{00000000-0005-0000-0000-0000A10A0000}"/>
    <cellStyle name="Total 8 2" xfId="237" xr:uid="{00000000-0005-0000-0000-0000A20A0000}"/>
    <cellStyle name="Total 8 20" xfId="1714" xr:uid="{00000000-0005-0000-0000-0000A30A0000}"/>
    <cellStyle name="Total 8 21" xfId="1787" xr:uid="{00000000-0005-0000-0000-0000A40A0000}"/>
    <cellStyle name="Total 8 22" xfId="1915" xr:uid="{00000000-0005-0000-0000-0000A50A0000}"/>
    <cellStyle name="Total 8 23" xfId="1967" xr:uid="{00000000-0005-0000-0000-0000A60A0000}"/>
    <cellStyle name="Total 8 24" xfId="2113" xr:uid="{00000000-0005-0000-0000-0000A70A0000}"/>
    <cellStyle name="Total 8 25" xfId="2200" xr:uid="{00000000-0005-0000-0000-0000A80A0000}"/>
    <cellStyle name="Total 8 26" xfId="2220" xr:uid="{00000000-0005-0000-0000-0000A90A0000}"/>
    <cellStyle name="Total 8 27" xfId="2383" xr:uid="{00000000-0005-0000-0000-0000AA0A0000}"/>
    <cellStyle name="Total 8 28" xfId="2463" xr:uid="{00000000-0005-0000-0000-0000AB0A0000}"/>
    <cellStyle name="Total 8 29" xfId="2543" xr:uid="{00000000-0005-0000-0000-0000AC0A0000}"/>
    <cellStyle name="Total 8 3" xfId="346" xr:uid="{00000000-0005-0000-0000-0000AD0A0000}"/>
    <cellStyle name="Total 8 30" xfId="2624" xr:uid="{00000000-0005-0000-0000-0000AE0A0000}"/>
    <cellStyle name="Total 8 31" xfId="2505" xr:uid="{00000000-0005-0000-0000-0000AF0A0000}"/>
    <cellStyle name="Total 8 32" xfId="2749" xr:uid="{00000000-0005-0000-0000-0000B00A0000}"/>
    <cellStyle name="Total 8 4" xfId="422" xr:uid="{00000000-0005-0000-0000-0000B10A0000}"/>
    <cellStyle name="Total 8 5" xfId="440" xr:uid="{00000000-0005-0000-0000-0000B20A0000}"/>
    <cellStyle name="Total 8 6" xfId="612" xr:uid="{00000000-0005-0000-0000-0000B30A0000}"/>
    <cellStyle name="Total 8 7" xfId="692" xr:uid="{00000000-0005-0000-0000-0000B40A0000}"/>
    <cellStyle name="Total 8 8" xfId="771" xr:uid="{00000000-0005-0000-0000-0000B50A0000}"/>
    <cellStyle name="Total 8 9" xfId="852" xr:uid="{00000000-0005-0000-0000-0000B60A0000}"/>
    <cellStyle name="Total 9" xfId="103" xr:uid="{00000000-0005-0000-0000-0000B70A0000}"/>
    <cellStyle name="Total 9 10" xfId="928" xr:uid="{00000000-0005-0000-0000-0000B80A0000}"/>
    <cellStyle name="Total 9 11" xfId="1012" xr:uid="{00000000-0005-0000-0000-0000B90A0000}"/>
    <cellStyle name="Total 9 12" xfId="1090" xr:uid="{00000000-0005-0000-0000-0000BA0A0000}"/>
    <cellStyle name="Total 9 13" xfId="1169" xr:uid="{00000000-0005-0000-0000-0000BB0A0000}"/>
    <cellStyle name="Total 9 14" xfId="1244" xr:uid="{00000000-0005-0000-0000-0000BC0A0000}"/>
    <cellStyle name="Total 9 15" xfId="1322" xr:uid="{00000000-0005-0000-0000-0000BD0A0000}"/>
    <cellStyle name="Total 9 16" xfId="1403" xr:uid="{00000000-0005-0000-0000-0000BE0A0000}"/>
    <cellStyle name="Total 9 17" xfId="1481" xr:uid="{00000000-0005-0000-0000-0000BF0A0000}"/>
    <cellStyle name="Total 9 18" xfId="1560" xr:uid="{00000000-0005-0000-0000-0000C00A0000}"/>
    <cellStyle name="Total 9 19" xfId="1638" xr:uid="{00000000-0005-0000-0000-0000C10A0000}"/>
    <cellStyle name="Total 9 2" xfId="233" xr:uid="{00000000-0005-0000-0000-0000C20A0000}"/>
    <cellStyle name="Total 9 20" xfId="1710" xr:uid="{00000000-0005-0000-0000-0000C30A0000}"/>
    <cellStyle name="Total 9 21" xfId="1783" xr:uid="{00000000-0005-0000-0000-0000C40A0000}"/>
    <cellStyle name="Total 9 22" xfId="1911" xr:uid="{00000000-0005-0000-0000-0000C50A0000}"/>
    <cellStyle name="Total 9 23" xfId="1979" xr:uid="{00000000-0005-0000-0000-0000C60A0000}"/>
    <cellStyle name="Total 9 24" xfId="2109" xr:uid="{00000000-0005-0000-0000-0000C70A0000}"/>
    <cellStyle name="Total 9 25" xfId="2128" xr:uid="{00000000-0005-0000-0000-0000C80A0000}"/>
    <cellStyle name="Total 9 26" xfId="2215" xr:uid="{00000000-0005-0000-0000-0000C90A0000}"/>
    <cellStyle name="Total 9 27" xfId="2338" xr:uid="{00000000-0005-0000-0000-0000CA0A0000}"/>
    <cellStyle name="Total 9 28" xfId="2459" xr:uid="{00000000-0005-0000-0000-0000CB0A0000}"/>
    <cellStyle name="Total 9 29" xfId="2539" xr:uid="{00000000-0005-0000-0000-0000CC0A0000}"/>
    <cellStyle name="Total 9 3" xfId="284" xr:uid="{00000000-0005-0000-0000-0000CD0A0000}"/>
    <cellStyle name="Total 9 30" xfId="2620" xr:uid="{00000000-0005-0000-0000-0000CE0A0000}"/>
    <cellStyle name="Total 9 31" xfId="2680" xr:uid="{00000000-0005-0000-0000-0000CF0A0000}"/>
    <cellStyle name="Total 9 32" xfId="2745" xr:uid="{00000000-0005-0000-0000-0000D00A0000}"/>
    <cellStyle name="Total 9 4" xfId="394" xr:uid="{00000000-0005-0000-0000-0000D10A0000}"/>
    <cellStyle name="Total 9 5" xfId="447" xr:uid="{00000000-0005-0000-0000-0000D20A0000}"/>
    <cellStyle name="Total 9 6" xfId="608" xr:uid="{00000000-0005-0000-0000-0000D30A0000}"/>
    <cellStyle name="Total 9 7" xfId="688" xr:uid="{00000000-0005-0000-0000-0000D40A0000}"/>
    <cellStyle name="Total 9 8" xfId="767" xr:uid="{00000000-0005-0000-0000-0000D50A0000}"/>
    <cellStyle name="Total 9 9" xfId="848" xr:uid="{00000000-0005-0000-0000-0000D60A0000}"/>
    <cellStyle name="Warning Text 2" xfId="47" xr:uid="{00000000-0005-0000-0000-0000D70A0000}"/>
  </cellStyles>
  <dxfs count="326">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ill>
        <patternFill>
          <bgColor rgb="FFFFC000"/>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rgb="FFFFFF00"/>
        </patternFill>
      </fill>
    </dxf>
    <dxf>
      <font>
        <b val="0"/>
        <i val="0"/>
      </font>
      <fill>
        <patternFill>
          <bgColor theme="3" tint="0.89996032593768116"/>
        </patternFill>
      </fill>
    </dxf>
    <dxf>
      <fill>
        <patternFill>
          <bgColor rgb="FFFFFF00"/>
        </patternFill>
      </fill>
    </dxf>
    <dxf>
      <fill>
        <patternFill>
          <bgColor rgb="FFFFC000"/>
        </patternFill>
      </fill>
    </dxf>
    <dxf>
      <fill>
        <patternFill patternType="none">
          <bgColor auto="1"/>
        </patternFill>
      </fill>
    </dxf>
    <dxf>
      <fill>
        <patternFill>
          <bgColor rgb="FFFF7C80"/>
        </patternFill>
      </fill>
    </dxf>
    <dxf>
      <font>
        <b/>
        <i val="0"/>
        <color rgb="FFFF0000"/>
      </font>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ill>
        <patternFill>
          <bgColor rgb="FFFFC000"/>
        </patternFill>
      </fill>
    </dxf>
    <dxf>
      <font>
        <b val="0"/>
        <i val="0"/>
      </font>
      <fill>
        <patternFill>
          <bgColor theme="3" tint="0.89996032593768116"/>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ill>
        <patternFill>
          <bgColor rgb="FFFF7C80"/>
        </patternFill>
      </fill>
    </dxf>
    <dxf>
      <font>
        <b/>
        <i val="0"/>
        <color rgb="FFFF0000"/>
      </font>
    </dxf>
    <dxf>
      <fill>
        <patternFill patternType="none">
          <bgColor auto="1"/>
        </patternFill>
      </fill>
    </dxf>
    <dxf>
      <font>
        <b val="0"/>
        <i val="0"/>
      </font>
      <fill>
        <patternFill>
          <bgColor rgb="FFFFFF00"/>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ill>
        <patternFill>
          <bgColor rgb="FFFF7C80"/>
        </patternFill>
      </fill>
    </dxf>
    <dxf>
      <font>
        <b/>
        <i val="0"/>
        <color rgb="FFFF0000"/>
      </font>
    </dxf>
    <dxf>
      <font>
        <b val="0"/>
        <i val="0"/>
      </font>
      <fill>
        <patternFill>
          <bgColor theme="3" tint="0.89996032593768116"/>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ill>
        <patternFill>
          <bgColor rgb="FFFFC0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ill>
        <patternFill patternType="none">
          <bgColor auto="1"/>
        </patternFill>
      </fill>
    </dxf>
    <dxf>
      <fill>
        <patternFill>
          <bgColor rgb="FFFFC000"/>
        </patternFill>
      </fill>
    </dxf>
    <dxf>
      <fill>
        <patternFill>
          <bgColor rgb="FFFFFF00"/>
        </patternFill>
      </fill>
    </dxf>
    <dxf>
      <font>
        <b/>
        <i val="0"/>
        <color rgb="FFFF0000"/>
      </font>
    </dxf>
    <dxf>
      <fill>
        <patternFill>
          <bgColor rgb="FFFF7C80"/>
        </patternFill>
      </fill>
    </dxf>
    <dxf>
      <fill>
        <patternFill patternType="none">
          <bgColor auto="1"/>
        </patternFill>
      </fill>
    </dxf>
    <dxf>
      <font>
        <b/>
        <i val="0"/>
        <color rgb="FFFF0000"/>
      </font>
    </dxf>
    <dxf>
      <fill>
        <patternFill>
          <bgColor rgb="FFFF7C80"/>
        </patternFill>
      </fill>
    </dxf>
    <dxf>
      <fill>
        <patternFill>
          <bgColor rgb="FFFFFF00"/>
        </patternFill>
      </fill>
    </dxf>
    <dxf>
      <fill>
        <patternFill>
          <bgColor rgb="FFFFC000"/>
        </patternFill>
      </fill>
    </dxf>
    <dxf>
      <fill>
        <patternFill>
          <bgColor rgb="FFFFFF00"/>
        </patternFill>
      </fill>
    </dxf>
    <dxf>
      <fill>
        <patternFill>
          <bgColor rgb="FFFFC000"/>
        </patternFill>
      </fill>
    </dxf>
    <dxf>
      <font>
        <b/>
        <i val="0"/>
        <color rgb="FFFF0000"/>
      </font>
    </dxf>
    <dxf>
      <fill>
        <patternFill patternType="none">
          <bgColor auto="1"/>
        </patternFill>
      </fill>
    </dxf>
    <dxf>
      <fill>
        <patternFill>
          <bgColor rgb="FFFF7C80"/>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patternType="none">
          <bgColor auto="1"/>
        </patternFill>
      </fill>
    </dxf>
    <dxf>
      <fill>
        <patternFill>
          <bgColor rgb="FFFFFF00"/>
        </patternFill>
      </fill>
    </dxf>
    <dxf>
      <fill>
        <patternFill>
          <bgColor rgb="FFFFC000"/>
        </patternFill>
      </fill>
    </dxf>
    <dxf>
      <fill>
        <patternFill>
          <bgColor rgb="FFFF7C80"/>
        </patternFill>
      </fill>
    </dxf>
    <dxf>
      <font>
        <b/>
        <i val="0"/>
        <color rgb="FFFF0000"/>
      </font>
    </dxf>
    <dxf>
      <fill>
        <patternFill>
          <bgColor rgb="FFFFFF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ill>
        <patternFill patternType="none">
          <bgColor auto="1"/>
        </patternFill>
      </fill>
    </dxf>
    <dxf>
      <font>
        <b/>
        <i val="0"/>
        <color rgb="FFFF0000"/>
      </font>
    </dxf>
    <dxf>
      <fill>
        <patternFill>
          <bgColor rgb="FFFF7C80"/>
        </patternFill>
      </fill>
    </dxf>
    <dxf>
      <fill>
        <patternFill>
          <bgColor rgb="FFFFC000"/>
        </patternFill>
      </fill>
    </dxf>
    <dxf>
      <fill>
        <patternFill patternType="none">
          <bgColor auto="1"/>
        </patternFill>
      </fill>
    </dxf>
    <dxf>
      <fill>
        <patternFill patternType="none">
          <bgColor auto="1"/>
        </patternFill>
      </fill>
    </dxf>
    <dxf>
      <font>
        <b val="0"/>
        <i val="0"/>
      </font>
      <fill>
        <patternFill>
          <bgColor theme="3" tint="0.89996032593768116"/>
        </patternFill>
      </fill>
    </dxf>
    <dxf>
      <font>
        <b/>
        <i val="0"/>
        <color rgb="FFFF0000"/>
      </font>
    </dxf>
    <dxf>
      <fill>
        <patternFill patternType="none">
          <bgColor auto="1"/>
        </patternFill>
      </fill>
    </dxf>
    <dxf>
      <fill>
        <patternFill>
          <bgColor rgb="FFFF7C80"/>
        </patternFill>
      </fill>
    </dxf>
    <dxf>
      <fill>
        <patternFill>
          <bgColor rgb="FFFFFF00"/>
        </patternFill>
      </fill>
    </dxf>
    <dxf>
      <fill>
        <patternFill>
          <bgColor rgb="FFFFC000"/>
        </patternFill>
      </fill>
    </dxf>
    <dxf>
      <font>
        <b/>
        <i val="0"/>
        <color rgb="FFFF0000"/>
      </font>
    </dxf>
    <dxf>
      <fill>
        <patternFill patternType="none">
          <bgColor auto="1"/>
        </patternFill>
      </fill>
    </dxf>
    <dxf>
      <fill>
        <patternFill>
          <bgColor rgb="FFFFFF00"/>
        </patternFill>
      </fill>
    </dxf>
    <dxf>
      <fill>
        <patternFill>
          <bgColor rgb="FFFFC000"/>
        </patternFill>
      </fill>
    </dxf>
    <dxf>
      <fill>
        <patternFill>
          <bgColor rgb="FFFF7C80"/>
        </patternFill>
      </fill>
    </dxf>
    <dxf>
      <fill>
        <patternFill>
          <bgColor rgb="FFFFFF00"/>
        </patternFill>
      </fill>
    </dxf>
    <dxf>
      <fill>
        <patternFill>
          <bgColor rgb="FFFFC0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ill>
        <patternFill>
          <bgColor rgb="FFFFFF00"/>
        </patternFill>
      </fill>
    </dxf>
    <dxf>
      <fill>
        <patternFill>
          <bgColor rgb="FFFFC000"/>
        </patternFill>
      </fill>
    </dxf>
    <dxf>
      <font>
        <b val="0"/>
        <i val="0"/>
      </font>
      <fill>
        <patternFill>
          <bgColor theme="3" tint="0.89996032593768116"/>
        </patternFill>
      </fill>
    </dxf>
    <dxf>
      <fill>
        <patternFill patternType="none">
          <bgColor auto="1"/>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C000"/>
        </patternFill>
      </fill>
    </dxf>
    <dxf>
      <font>
        <b/>
        <i val="0"/>
        <color rgb="FFFF0000"/>
      </font>
    </dxf>
    <dxf>
      <fill>
        <patternFill>
          <bgColor rgb="FFFF7C80"/>
        </patternFill>
      </fill>
    </dxf>
    <dxf>
      <font>
        <b val="0"/>
        <i val="0"/>
      </font>
      <fill>
        <patternFill>
          <bgColor theme="3" tint="0.89996032593768116"/>
        </patternFill>
      </fill>
    </dxf>
    <dxf>
      <fill>
        <patternFill>
          <bgColor rgb="FFFFFF00"/>
        </patternFill>
      </fill>
    </dxf>
    <dxf>
      <font>
        <b val="0"/>
        <i val="0"/>
      </font>
      <fill>
        <patternFill>
          <bgColor rgb="FFFFFF00"/>
        </patternFill>
      </fill>
    </dxf>
    <dxf>
      <font>
        <b val="0"/>
        <i val="0"/>
      </font>
      <fill>
        <patternFill>
          <bgColor rgb="FFFFFF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i val="0"/>
        <color rgb="FFFF0000"/>
      </font>
    </dxf>
    <dxf>
      <fill>
        <patternFill>
          <bgColor rgb="FFFF7C80"/>
        </patternFill>
      </fill>
    </dxf>
    <dxf>
      <fill>
        <patternFill>
          <bgColor rgb="FFFFFF00"/>
        </patternFill>
      </fill>
    </dxf>
    <dxf>
      <fill>
        <patternFill>
          <bgColor rgb="FFFFC000"/>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FF00"/>
        </patternFill>
      </fill>
    </dxf>
    <dxf>
      <fill>
        <patternFill>
          <bgColor rgb="FFFFC000"/>
        </patternFill>
      </fill>
    </dxf>
    <dxf>
      <fill>
        <patternFill>
          <bgColor rgb="FFFF7C80"/>
        </patternFill>
      </fill>
    </dxf>
    <dxf>
      <fill>
        <patternFill patternType="none">
          <bgColor auto="1"/>
        </patternFill>
      </fill>
    </dxf>
    <dxf>
      <font>
        <b/>
        <i val="0"/>
        <color rgb="FFFF0000"/>
      </font>
    </dxf>
    <dxf>
      <fill>
        <patternFill>
          <bgColor rgb="FFFF7C80"/>
        </patternFill>
      </fill>
    </dxf>
    <dxf>
      <fill>
        <patternFill>
          <bgColor rgb="FFFFC000"/>
        </patternFill>
      </fill>
    </dxf>
    <dxf>
      <font>
        <b/>
        <i val="0"/>
        <color rgb="FFFF0000"/>
      </font>
    </dxf>
    <dxf>
      <fill>
        <patternFill>
          <bgColor rgb="FFFFFF00"/>
        </patternFill>
      </fill>
    </dxf>
    <dxf>
      <fill>
        <patternFill patternType="none">
          <bgColor auto="1"/>
        </patternFill>
      </fill>
    </dxf>
    <dxf>
      <font>
        <b/>
        <i val="0"/>
        <color rgb="FFFF0000"/>
      </font>
    </dxf>
    <dxf>
      <fill>
        <patternFill>
          <bgColor rgb="FFFFFF00"/>
        </patternFill>
      </fill>
    </dxf>
    <dxf>
      <fill>
        <patternFill>
          <bgColor rgb="FFFFC000"/>
        </patternFill>
      </fill>
    </dxf>
    <dxf>
      <fill>
        <patternFill>
          <bgColor rgb="FFFF7C80"/>
        </patternFill>
      </fill>
    </dxf>
    <dxf>
      <fill>
        <patternFill patternType="none">
          <bgColor auto="1"/>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ill>
        <patternFill>
          <bgColor rgb="FFFF7C80"/>
        </patternFill>
      </fill>
    </dxf>
    <dxf>
      <font>
        <b/>
        <i val="0"/>
        <color rgb="FFFF0000"/>
      </font>
    </dxf>
    <dxf>
      <fill>
        <patternFill patternType="none">
          <bgColor auto="1"/>
        </patternFill>
      </fill>
    </dxf>
    <dxf>
      <font>
        <b/>
        <i val="0"/>
        <color rgb="FFFF0000"/>
      </font>
    </dxf>
    <dxf>
      <fill>
        <patternFill>
          <bgColor rgb="FFFF7C80"/>
        </patternFill>
      </fill>
    </dxf>
    <dxf>
      <fill>
        <patternFill patternType="none">
          <bgColor auto="1"/>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FF00"/>
        </patternFill>
      </fill>
    </dxf>
    <dxf>
      <fill>
        <patternFill>
          <bgColor rgb="FFFFC000"/>
        </patternFill>
      </fill>
    </dxf>
    <dxf>
      <fill>
        <patternFill>
          <bgColor rgb="FFFFFF00"/>
        </patternFill>
      </fill>
    </dxf>
    <dxf>
      <fill>
        <patternFill patternType="none">
          <bgColor auto="1"/>
        </patternFill>
      </fill>
    </dxf>
    <dxf>
      <font>
        <b/>
        <i val="0"/>
        <color rgb="FFFF0000"/>
      </font>
    </dxf>
    <dxf>
      <fill>
        <patternFill>
          <bgColor rgb="FFFF7C80"/>
        </patternFill>
      </fill>
    </dxf>
    <dxf>
      <font>
        <b val="0"/>
        <i val="0"/>
      </font>
      <fill>
        <patternFill>
          <bgColor rgb="FFFFFF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ill>
        <patternFill>
          <bgColor rgb="FFFFC000"/>
        </patternFill>
      </fill>
    </dxf>
    <dxf>
      <fill>
        <patternFill>
          <bgColor rgb="FFFFFF00"/>
        </patternFill>
      </fill>
    </dxf>
    <dxf>
      <fill>
        <patternFill patternType="none">
          <bgColor auto="1"/>
        </patternFill>
      </fill>
    </dxf>
    <dxf>
      <font>
        <b/>
        <i val="0"/>
        <color rgb="FFFF0000"/>
      </font>
    </dxf>
    <dxf>
      <fill>
        <patternFill>
          <bgColor rgb="FFFF7C80"/>
        </patternFill>
      </fill>
    </dxf>
    <dxf>
      <fill>
        <patternFill patternType="none">
          <bgColor auto="1"/>
        </patternFill>
      </fill>
    </dxf>
    <dxf>
      <fill>
        <patternFill>
          <bgColor rgb="FFFFFF00"/>
        </patternFill>
      </fill>
    </dxf>
    <dxf>
      <fill>
        <patternFill>
          <bgColor rgb="FFFFC000"/>
        </patternFill>
      </fill>
    </dxf>
    <dxf>
      <fill>
        <patternFill>
          <bgColor rgb="FFFF7C80"/>
        </patternFill>
      </fill>
    </dxf>
    <dxf>
      <font>
        <b/>
        <i val="0"/>
        <color rgb="FFFF0000"/>
      </font>
    </dxf>
    <dxf>
      <fill>
        <patternFill>
          <bgColor rgb="FFFFFF00"/>
        </patternFill>
      </fill>
    </dxf>
    <dxf>
      <fill>
        <patternFill patternType="none">
          <bgColor auto="1"/>
        </patternFill>
      </fill>
    </dxf>
    <dxf>
      <fill>
        <patternFill>
          <bgColor rgb="FFFFC000"/>
        </patternFill>
      </fill>
    </dxf>
    <dxf>
      <font>
        <b/>
        <i val="0"/>
        <color rgb="FFFF0000"/>
      </font>
    </dxf>
    <dxf>
      <fill>
        <patternFill>
          <bgColor rgb="FFFF7C80"/>
        </patternFill>
      </fill>
    </dxf>
    <dxf>
      <font>
        <b/>
        <i val="0"/>
        <color rgb="FFFF0000"/>
      </font>
    </dxf>
    <dxf>
      <fill>
        <patternFill patternType="none">
          <bgColor auto="1"/>
        </patternFill>
      </fill>
    </dxf>
    <dxf>
      <fill>
        <patternFill>
          <bgColor rgb="FFFFFF00"/>
        </patternFill>
      </fill>
    </dxf>
    <dxf>
      <fill>
        <patternFill>
          <bgColor rgb="FFFFC000"/>
        </patternFill>
      </fill>
    </dxf>
    <dxf>
      <fill>
        <patternFill>
          <bgColor rgb="FFFF7C80"/>
        </patternFill>
      </fill>
    </dxf>
    <dxf>
      <fill>
        <patternFill>
          <bgColor rgb="FFFFFF00"/>
        </patternFill>
      </fill>
    </dxf>
    <dxf>
      <fill>
        <patternFill patternType="none">
          <bgColor auto="1"/>
        </patternFill>
      </fill>
    </dxf>
    <dxf>
      <font>
        <b/>
        <i val="0"/>
        <color rgb="FFFF0000"/>
      </font>
    </dxf>
    <dxf>
      <fill>
        <patternFill>
          <bgColor rgb="FFFF7C80"/>
        </patternFill>
      </fill>
    </dxf>
    <dxf>
      <fill>
        <patternFill>
          <bgColor rgb="FFFFC000"/>
        </patternFill>
      </fill>
    </dxf>
    <dxf>
      <fill>
        <patternFill patternType="none">
          <bgColor auto="1"/>
        </patternFill>
      </fill>
    </dxf>
    <dxf>
      <fill>
        <patternFill>
          <bgColor rgb="FFFFFF00"/>
        </patternFill>
      </fill>
    </dxf>
    <dxf>
      <fill>
        <patternFill>
          <bgColor rgb="FFFFC000"/>
        </patternFill>
      </fill>
    </dxf>
    <dxf>
      <fill>
        <patternFill>
          <bgColor rgb="FFFF7C80"/>
        </patternFill>
      </fill>
    </dxf>
    <dxf>
      <font>
        <b/>
        <i val="0"/>
        <color rgb="FFFF0000"/>
      </font>
    </dxf>
    <dxf>
      <font>
        <b val="0"/>
        <i val="0"/>
      </font>
      <fill>
        <patternFill>
          <bgColor rgb="FFFFFF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ill>
        <patternFill patternType="none">
          <bgColor auto="1"/>
        </patternFill>
      </fill>
    </dxf>
    <dxf>
      <font>
        <b/>
        <i val="0"/>
        <color rgb="FFFF0000"/>
      </font>
    </dxf>
    <dxf>
      <fill>
        <patternFill>
          <bgColor rgb="FFFF7C80"/>
        </patternFill>
      </fill>
    </dxf>
    <dxf>
      <fill>
        <patternFill>
          <bgColor rgb="FFFFC000"/>
        </patternFill>
      </fill>
    </dxf>
    <dxf>
      <fill>
        <patternFill>
          <bgColor rgb="FFFFFF00"/>
        </patternFill>
      </fill>
    </dxf>
    <dxf>
      <font>
        <b/>
        <i val="0"/>
        <color rgb="FFFF0000"/>
      </font>
    </dxf>
    <dxf>
      <fill>
        <patternFill patternType="none">
          <bgColor auto="1"/>
        </patternFill>
      </fill>
    </dxf>
    <dxf>
      <fill>
        <patternFill>
          <bgColor rgb="FFFFFF00"/>
        </patternFill>
      </fill>
    </dxf>
    <dxf>
      <fill>
        <patternFill>
          <bgColor rgb="FFFFC000"/>
        </patternFill>
      </fill>
    </dxf>
    <dxf>
      <fill>
        <patternFill>
          <bgColor rgb="FFFF7C80"/>
        </patternFill>
      </fill>
    </dxf>
    <dxf>
      <fill>
        <patternFill patternType="none">
          <bgColor auto="1"/>
        </patternFill>
      </fill>
    </dxf>
    <dxf>
      <fill>
        <patternFill>
          <bgColor rgb="FFFF7C80"/>
        </patternFill>
      </fill>
    </dxf>
    <dxf>
      <fill>
        <patternFill>
          <bgColor rgb="FFFFC000"/>
        </patternFill>
      </fill>
    </dxf>
    <dxf>
      <fill>
        <patternFill>
          <bgColor rgb="FFFFFF00"/>
        </patternFill>
      </fill>
    </dxf>
    <dxf>
      <font>
        <b/>
        <i val="0"/>
        <color rgb="FFFF0000"/>
      </font>
    </dxf>
    <dxf>
      <font>
        <b/>
        <i val="0"/>
        <color rgb="FFFF0000"/>
      </font>
    </dxf>
    <dxf>
      <fill>
        <patternFill>
          <bgColor rgb="FFFFC000"/>
        </patternFill>
      </fill>
    </dxf>
    <dxf>
      <fill>
        <patternFill>
          <bgColor rgb="FFFF7C80"/>
        </patternFill>
      </fill>
    </dxf>
    <dxf>
      <fill>
        <patternFill>
          <bgColor rgb="FFFFFF00"/>
        </patternFill>
      </fill>
    </dxf>
    <dxf>
      <fill>
        <patternFill patternType="none">
          <bgColor auto="1"/>
        </patternFill>
      </fill>
    </dxf>
    <dxf>
      <fill>
        <patternFill>
          <bgColor rgb="FFFFFF00"/>
        </patternFill>
      </fill>
    </dxf>
    <dxf>
      <fill>
        <patternFill>
          <bgColor rgb="FFFF7C80"/>
        </patternFill>
      </fill>
    </dxf>
    <dxf>
      <font>
        <b/>
        <i val="0"/>
        <color rgb="FFFF0000"/>
      </font>
    </dxf>
    <dxf>
      <fill>
        <patternFill patternType="none">
          <bgColor auto="1"/>
        </patternFill>
      </fill>
    </dxf>
    <dxf>
      <fill>
        <patternFill>
          <bgColor rgb="FFFFC000"/>
        </patternFill>
      </fill>
    </dxf>
    <dxf>
      <fill>
        <patternFill>
          <bgColor rgb="FFFF7C80"/>
        </patternFill>
      </fill>
    </dxf>
    <dxf>
      <fill>
        <patternFill>
          <bgColor rgb="FFFFFF00"/>
        </patternFill>
      </fill>
    </dxf>
    <dxf>
      <fill>
        <patternFill>
          <bgColor rgb="FFFFC000"/>
        </patternFill>
      </fill>
    </dxf>
    <dxf>
      <font>
        <b/>
        <i val="0"/>
        <color rgb="FFFF0000"/>
      </font>
    </dxf>
    <dxf>
      <fill>
        <patternFill patternType="none">
          <bgColor auto="1"/>
        </patternFill>
      </fill>
    </dxf>
    <dxf>
      <fill>
        <patternFill patternType="none">
          <bgColor auto="1"/>
        </patternFill>
      </fill>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ont>
        <b/>
        <i val="0"/>
        <color rgb="FFFF0000"/>
      </font>
    </dxf>
    <dxf>
      <fill>
        <patternFill>
          <bgColor rgb="FFFF7C80"/>
        </patternFill>
      </fill>
    </dxf>
    <dxf>
      <fill>
        <patternFill>
          <bgColor rgb="FFFFC000"/>
        </patternFill>
      </fill>
    </dxf>
    <dxf>
      <fill>
        <patternFill>
          <bgColor rgb="FFFFFF00"/>
        </patternFill>
      </fill>
    </dxf>
    <dxf>
      <fill>
        <patternFill patternType="none">
          <bgColor auto="1"/>
        </patternFill>
      </fill>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ill>
        <patternFill>
          <bgColor rgb="FFFFFF00"/>
        </patternFill>
      </fill>
    </dxf>
    <dxf>
      <font>
        <b/>
        <i val="0"/>
        <color rgb="FFFF0000"/>
      </font>
    </dxf>
    <dxf>
      <fill>
        <patternFill>
          <bgColor rgb="FFFFC000"/>
        </patternFill>
      </fill>
    </dxf>
    <dxf>
      <fill>
        <patternFill>
          <bgColor rgb="FFFF7C80"/>
        </patternFill>
      </fill>
    </dxf>
    <dxf>
      <font>
        <b/>
        <i val="0"/>
        <color rgb="FFFF0000"/>
      </font>
    </dxf>
    <dxf>
      <fill>
        <patternFill>
          <bgColor rgb="FFFF7C80"/>
        </patternFill>
      </fill>
    </dxf>
    <dxf>
      <fill>
        <patternFill patternType="none">
          <bgColor auto="1"/>
        </patternFill>
      </fill>
    </dxf>
    <dxf>
      <fill>
        <patternFill>
          <bgColor rgb="FFFFC000"/>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FF00"/>
        </patternFill>
      </fill>
    </dxf>
    <dxf>
      <fill>
        <patternFill patternType="none">
          <bgColor auto="1"/>
        </patternFill>
      </fill>
    </dxf>
    <dxf>
      <font>
        <b/>
        <i val="0"/>
        <color rgb="FFFF0000"/>
      </font>
    </dxf>
    <dxf>
      <fill>
        <patternFill>
          <bgColor rgb="FFFF7C80"/>
        </patternFill>
      </fill>
    </dxf>
    <dxf>
      <fill>
        <patternFill>
          <bgColor rgb="FFFFC000"/>
        </patternFill>
      </fill>
    </dxf>
    <dxf>
      <font>
        <b val="0"/>
        <i val="0"/>
      </font>
      <fill>
        <patternFill>
          <bgColor theme="3" tint="0.89996032593768116"/>
        </patternFill>
      </fill>
    </dxf>
    <dxf>
      <fill>
        <patternFill>
          <bgColor rgb="FFFFC000"/>
        </patternFill>
      </fill>
    </dxf>
    <dxf>
      <fill>
        <patternFill>
          <bgColor rgb="FFFFFF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patternType="none">
          <bgColor auto="1"/>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rgb="FFFFFF00"/>
        </patternFill>
      </fill>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ont>
        <b/>
        <i val="0"/>
        <color rgb="FFFF0000"/>
      </font>
    </dxf>
    <dxf>
      <fill>
        <patternFill>
          <bgColor rgb="FFFF7C80"/>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2-clt-file01\folderredirection$\Users\larodriguez\Documents\Public%20Safety\Police\T-0639%20SACRC%20(Real%20time%20crime%20center)\Exhibit%20A%20%20Functional%20Requirements%2020191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ion Overview"/>
      <sheetName val="Instructions"/>
      <sheetName val="General"/>
      <sheetName val="Terminology"/>
      <sheetName val="Comments"/>
      <sheetName val="Sheet1"/>
      <sheetName val="Gunshot"/>
      <sheetName val="Camera"/>
      <sheetName val="Support Data"/>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8DDF-6378-4FCE-99F7-F6D74AF103E4}">
  <sheetPr codeName="Sheet1">
    <tabColor rgb="FF00B0F0"/>
    <pageSetUpPr fitToPage="1"/>
  </sheetPr>
  <dimension ref="A1:F26"/>
  <sheetViews>
    <sheetView topLeftCell="A4" zoomScaleNormal="100" workbookViewId="0">
      <selection activeCell="I5" sqref="I5"/>
    </sheetView>
  </sheetViews>
  <sheetFormatPr defaultColWidth="9.140625" defaultRowHeight="15" x14ac:dyDescent="0.25"/>
  <cols>
    <col min="1" max="1" width="9.140625" style="45"/>
    <col min="2" max="2" width="43.28515625" style="45" customWidth="1"/>
    <col min="3" max="5" width="9.140625" style="45"/>
    <col min="6" max="6" width="148.7109375" style="45" customWidth="1"/>
    <col min="7" max="16384" width="9.140625" style="45"/>
  </cols>
  <sheetData>
    <row r="1" spans="1:6" ht="15.75" thickTop="1" x14ac:dyDescent="0.25">
      <c r="A1" s="42"/>
      <c r="B1" s="43"/>
      <c r="C1" s="43"/>
      <c r="D1" s="43"/>
      <c r="E1" s="43"/>
      <c r="F1" s="44"/>
    </row>
    <row r="2" spans="1:6" ht="37.5" customHeight="1" x14ac:dyDescent="0.25">
      <c r="A2" s="143" t="s">
        <v>0</v>
      </c>
      <c r="B2" s="144"/>
      <c r="C2" s="144"/>
      <c r="D2" s="144"/>
      <c r="E2" s="144"/>
      <c r="F2" s="145"/>
    </row>
    <row r="3" spans="1:6" ht="49.5" customHeight="1" x14ac:dyDescent="0.25">
      <c r="A3" s="152" t="s">
        <v>173</v>
      </c>
      <c r="B3" s="153"/>
      <c r="C3" s="153"/>
      <c r="D3" s="153"/>
      <c r="E3" s="153"/>
      <c r="F3" s="154"/>
    </row>
    <row r="4" spans="1:6" ht="63.75" customHeight="1" x14ac:dyDescent="0.25">
      <c r="A4" s="155"/>
      <c r="B4" s="153"/>
      <c r="C4" s="153"/>
      <c r="D4" s="153"/>
      <c r="E4" s="153"/>
      <c r="F4" s="154"/>
    </row>
    <row r="5" spans="1:6" ht="73.5" customHeight="1" x14ac:dyDescent="0.25">
      <c r="A5" s="155"/>
      <c r="B5" s="153"/>
      <c r="C5" s="153"/>
      <c r="D5" s="153"/>
      <c r="E5" s="153"/>
      <c r="F5" s="154"/>
    </row>
    <row r="6" spans="1:6" x14ac:dyDescent="0.25">
      <c r="A6" s="155"/>
      <c r="B6" s="153"/>
      <c r="C6" s="153"/>
      <c r="D6" s="153"/>
      <c r="E6" s="153"/>
      <c r="F6" s="154"/>
    </row>
    <row r="7" spans="1:6" x14ac:dyDescent="0.25">
      <c r="A7" s="155"/>
      <c r="B7" s="153"/>
      <c r="C7" s="153"/>
      <c r="D7" s="153"/>
      <c r="E7" s="153"/>
      <c r="F7" s="154"/>
    </row>
    <row r="8" spans="1:6" x14ac:dyDescent="0.25">
      <c r="A8" s="155"/>
      <c r="B8" s="153"/>
      <c r="C8" s="153"/>
      <c r="D8" s="153"/>
      <c r="E8" s="153"/>
      <c r="F8" s="154"/>
    </row>
    <row r="9" spans="1:6" x14ac:dyDescent="0.25">
      <c r="A9" s="155"/>
      <c r="B9" s="153"/>
      <c r="C9" s="153"/>
      <c r="D9" s="153"/>
      <c r="E9" s="153"/>
      <c r="F9" s="154"/>
    </row>
    <row r="10" spans="1:6" x14ac:dyDescent="0.25">
      <c r="A10" s="155"/>
      <c r="B10" s="153"/>
      <c r="C10" s="153"/>
      <c r="D10" s="153"/>
      <c r="E10" s="153"/>
      <c r="F10" s="154"/>
    </row>
    <row r="11" spans="1:6" ht="15.75" thickBot="1" x14ac:dyDescent="0.3">
      <c r="A11" s="156"/>
      <c r="B11" s="157"/>
      <c r="C11" s="157"/>
      <c r="D11" s="157"/>
      <c r="E11" s="157"/>
      <c r="F11" s="158"/>
    </row>
    <row r="12" spans="1:6" ht="16.5" thickTop="1" thickBot="1" x14ac:dyDescent="0.3"/>
    <row r="13" spans="1:6" ht="15.75" thickBot="1" x14ac:dyDescent="0.3">
      <c r="B13" s="46" t="s">
        <v>1</v>
      </c>
      <c r="C13" s="149" t="s">
        <v>2</v>
      </c>
      <c r="D13" s="150"/>
      <c r="E13" s="150"/>
      <c r="F13" s="151"/>
    </row>
    <row r="14" spans="1:6" ht="39.75" customHeight="1" x14ac:dyDescent="0.25">
      <c r="B14" s="47" t="s">
        <v>517</v>
      </c>
      <c r="C14" s="153" t="s">
        <v>518</v>
      </c>
      <c r="D14" s="153"/>
      <c r="E14" s="153"/>
      <c r="F14" s="148"/>
    </row>
    <row r="15" spans="1:6" ht="39.75" customHeight="1" x14ac:dyDescent="0.25">
      <c r="B15" s="48" t="s">
        <v>515</v>
      </c>
      <c r="C15" s="153" t="s">
        <v>520</v>
      </c>
      <c r="D15" s="153"/>
      <c r="E15" s="153"/>
      <c r="F15" s="148"/>
    </row>
    <row r="16" spans="1:6" ht="39.75" customHeight="1" x14ac:dyDescent="0.25">
      <c r="B16" s="48" t="s">
        <v>455</v>
      </c>
      <c r="C16" s="153" t="s">
        <v>456</v>
      </c>
      <c r="D16" s="153"/>
      <c r="E16" s="153"/>
      <c r="F16" s="148"/>
    </row>
    <row r="17" spans="2:6" ht="39.75" customHeight="1" x14ac:dyDescent="0.25">
      <c r="B17" s="48" t="s">
        <v>454</v>
      </c>
      <c r="C17" s="153" t="s">
        <v>516</v>
      </c>
      <c r="D17" s="153"/>
      <c r="E17" s="153"/>
      <c r="F17" s="148"/>
    </row>
    <row r="18" spans="2:6" ht="37.5" customHeight="1" x14ac:dyDescent="0.25">
      <c r="B18" s="48" t="s">
        <v>3</v>
      </c>
      <c r="C18" s="153" t="s">
        <v>4</v>
      </c>
      <c r="D18" s="153"/>
      <c r="E18" s="153"/>
      <c r="F18" s="148"/>
    </row>
    <row r="19" spans="2:6" ht="59.25" customHeight="1" x14ac:dyDescent="0.25">
      <c r="B19" s="48" t="s">
        <v>5</v>
      </c>
      <c r="C19" s="148" t="s">
        <v>6</v>
      </c>
      <c r="D19" s="148"/>
      <c r="E19" s="148"/>
      <c r="F19" s="148"/>
    </row>
    <row r="20" spans="2:6" ht="47.25" customHeight="1" x14ac:dyDescent="0.25">
      <c r="B20" s="48" t="s">
        <v>177</v>
      </c>
      <c r="C20" s="148" t="s">
        <v>526</v>
      </c>
      <c r="D20" s="148"/>
      <c r="E20" s="148"/>
      <c r="F20" s="148"/>
    </row>
    <row r="21" spans="2:6" ht="48.75" customHeight="1" x14ac:dyDescent="0.25">
      <c r="B21" s="48" t="s">
        <v>519</v>
      </c>
      <c r="C21" s="148" t="s">
        <v>521</v>
      </c>
      <c r="D21" s="148"/>
      <c r="E21" s="148"/>
      <c r="F21" s="148"/>
    </row>
    <row r="22" spans="2:6" ht="75.75" customHeight="1" x14ac:dyDescent="0.25">
      <c r="B22" s="48" t="s">
        <v>168</v>
      </c>
      <c r="C22" s="146" t="s">
        <v>174</v>
      </c>
      <c r="D22" s="146"/>
      <c r="E22" s="146"/>
      <c r="F22" s="147"/>
    </row>
    <row r="23" spans="2:6" ht="66" customHeight="1" x14ac:dyDescent="0.25">
      <c r="B23" s="48" t="s">
        <v>169</v>
      </c>
      <c r="C23" s="146" t="s">
        <v>175</v>
      </c>
      <c r="D23" s="146"/>
      <c r="E23" s="146"/>
      <c r="F23" s="147"/>
    </row>
    <row r="24" spans="2:6" ht="79.5" customHeight="1" x14ac:dyDescent="0.25">
      <c r="B24" s="48" t="s">
        <v>170</v>
      </c>
      <c r="C24" s="146" t="s">
        <v>176</v>
      </c>
      <c r="D24" s="146"/>
      <c r="E24" s="146"/>
      <c r="F24" s="147"/>
    </row>
    <row r="25" spans="2:6" ht="96" customHeight="1" x14ac:dyDescent="0.25">
      <c r="B25" s="48" t="s">
        <v>171</v>
      </c>
      <c r="C25" s="146" t="s">
        <v>522</v>
      </c>
      <c r="D25" s="146"/>
      <c r="E25" s="146"/>
      <c r="F25" s="147"/>
    </row>
    <row r="26" spans="2:6" x14ac:dyDescent="0.25">
      <c r="B26" s="49"/>
      <c r="C26" s="50"/>
      <c r="D26" s="51"/>
      <c r="E26" s="51"/>
      <c r="F26" s="52"/>
    </row>
  </sheetData>
  <sheetProtection algorithmName="SHA-512" hashValue="Q273dQAH8WinL8BdzlF3tPoRTkUswSSDhDsSqTkqONW7XVnxzA0VSU0x6WGcp9443undImMReMTfHNG2l0i9/g==" saltValue="/egs9m0HL7nE4YECDYoirQ==" spinCount="100000" sheet="1" selectLockedCells="1" selectUnlockedCells="1"/>
  <mergeCells count="15">
    <mergeCell ref="A2:F2"/>
    <mergeCell ref="C22:F22"/>
    <mergeCell ref="C23:F23"/>
    <mergeCell ref="C24:F24"/>
    <mergeCell ref="C25:F25"/>
    <mergeCell ref="C20:F20"/>
    <mergeCell ref="C21:F21"/>
    <mergeCell ref="C13:F13"/>
    <mergeCell ref="C19:F19"/>
    <mergeCell ref="A3:F11"/>
    <mergeCell ref="C14:F14"/>
    <mergeCell ref="C18:F18"/>
    <mergeCell ref="C17:F17"/>
    <mergeCell ref="C15:F15"/>
    <mergeCell ref="C16:F16"/>
  </mergeCells>
  <pageMargins left="0.7" right="0.7" top="0.75" bottom="0.75" header="0.3" footer="0.3"/>
  <pageSetup scale="48" orientation="landscape" r:id="rId1"/>
  <headerFooter>
    <oddHeader>&amp;C&amp;F</oddHeader>
    <oddFooter>&amp;L&amp;D&amp;C&amp;A&amp;RPage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00B0F0"/>
    <pageSetUpPr fitToPage="1"/>
  </sheetPr>
  <dimension ref="A1:Y54"/>
  <sheetViews>
    <sheetView zoomScaleNormal="100" workbookViewId="0">
      <pane ySplit="3" topLeftCell="A4" activePane="bottomLeft" state="frozen"/>
      <selection pane="bottomLeft" activeCell="G4" sqref="G4"/>
    </sheetView>
  </sheetViews>
  <sheetFormatPr defaultColWidth="9.140625" defaultRowHeight="15" x14ac:dyDescent="0.25"/>
  <cols>
    <col min="1" max="1" width="10.7109375" style="96" customWidth="1"/>
    <col min="2" max="2" width="18.7109375" style="96" customWidth="1"/>
    <col min="3" max="3" width="32.28515625" style="97" customWidth="1"/>
    <col min="4" max="4" width="18" style="98" hidden="1" customWidth="1"/>
    <col min="5" max="5" width="1.28515625" style="97" hidden="1" customWidth="1"/>
    <col min="6" max="6" width="67" style="99" customWidth="1"/>
    <col min="7" max="7" width="65.7109375" style="100" customWidth="1"/>
    <col min="8" max="8" width="30.42578125" style="100" customWidth="1"/>
    <col min="9" max="10" width="30.7109375" style="101" customWidth="1"/>
    <col min="11" max="11" width="10.7109375" hidden="1" customWidth="1"/>
    <col min="12" max="13" width="10" style="85" hidden="1" customWidth="1"/>
    <col min="14" max="23" width="8.7109375" style="85" hidden="1" customWidth="1"/>
    <col min="24" max="24" width="60.7109375" style="85" hidden="1" customWidth="1"/>
    <col min="25" max="25" width="32.7109375" style="85" hidden="1" customWidth="1"/>
    <col min="26" max="16384" width="9.140625" style="85"/>
  </cols>
  <sheetData>
    <row r="1" spans="1:25" s="61" customFormat="1" ht="105" customHeight="1" thickBot="1" x14ac:dyDescent="0.3">
      <c r="A1" s="54" t="s">
        <v>7</v>
      </c>
      <c r="B1" s="54" t="s">
        <v>8</v>
      </c>
      <c r="C1" s="54" t="s">
        <v>9</v>
      </c>
      <c r="D1" s="55" t="s">
        <v>10</v>
      </c>
      <c r="E1" s="54" t="s">
        <v>11</v>
      </c>
      <c r="F1" s="54" t="s">
        <v>12</v>
      </c>
      <c r="G1" s="54" t="s">
        <v>13</v>
      </c>
      <c r="H1" s="54" t="s">
        <v>14</v>
      </c>
      <c r="I1" s="54" t="s">
        <v>15</v>
      </c>
      <c r="J1" s="54" t="s">
        <v>16</v>
      </c>
      <c r="K1" s="56" t="s">
        <v>17</v>
      </c>
      <c r="L1" s="56" t="s">
        <v>18</v>
      </c>
      <c r="M1" s="56" t="s">
        <v>19</v>
      </c>
      <c r="N1" s="56" t="s">
        <v>20</v>
      </c>
      <c r="O1" s="56" t="s">
        <v>21</v>
      </c>
      <c r="P1" s="56" t="s">
        <v>22</v>
      </c>
      <c r="Q1" s="57" t="s">
        <v>23</v>
      </c>
      <c r="R1" s="57" t="s">
        <v>24</v>
      </c>
      <c r="S1" s="57" t="s">
        <v>25</v>
      </c>
      <c r="T1" s="57" t="s">
        <v>26</v>
      </c>
      <c r="U1" s="57" t="s">
        <v>27</v>
      </c>
      <c r="V1" s="57" t="s">
        <v>28</v>
      </c>
      <c r="W1" s="58" t="s">
        <v>29</v>
      </c>
      <c r="X1" s="59" t="s">
        <v>30</v>
      </c>
      <c r="Y1" s="60" t="s">
        <v>31</v>
      </c>
    </row>
    <row r="2" spans="1:25" s="61" customFormat="1" ht="26.25" customHeight="1" thickBot="1" x14ac:dyDescent="0.3">
      <c r="A2" s="120" t="s">
        <v>32</v>
      </c>
      <c r="B2" s="121"/>
      <c r="C2" s="122"/>
      <c r="D2" s="123"/>
      <c r="E2" s="123"/>
      <c r="F2" s="124"/>
      <c r="G2" s="124"/>
      <c r="H2" s="159" t="s">
        <v>650</v>
      </c>
      <c r="I2" s="160"/>
      <c r="J2" s="161"/>
      <c r="K2" s="62">
        <v>5</v>
      </c>
      <c r="L2" s="63">
        <v>2</v>
      </c>
      <c r="M2" s="63">
        <v>0</v>
      </c>
      <c r="N2" s="63">
        <v>3</v>
      </c>
      <c r="O2" s="63">
        <v>1</v>
      </c>
      <c r="P2" s="63">
        <v>0</v>
      </c>
      <c r="Q2" s="63">
        <v>1</v>
      </c>
      <c r="R2" s="62">
        <v>0</v>
      </c>
      <c r="S2" s="62">
        <v>0</v>
      </c>
      <c r="T2" s="64"/>
      <c r="U2" s="62" t="s">
        <v>33</v>
      </c>
      <c r="V2" s="65"/>
      <c r="W2" s="66"/>
      <c r="X2" s="67"/>
      <c r="Y2" s="68"/>
    </row>
    <row r="3" spans="1:25" s="71" customFormat="1" ht="30" customHeight="1" x14ac:dyDescent="0.25">
      <c r="A3" s="125"/>
      <c r="B3" s="126"/>
      <c r="C3" s="127"/>
      <c r="D3" s="128"/>
      <c r="E3" s="127"/>
      <c r="F3" s="129" t="s">
        <v>528</v>
      </c>
      <c r="G3" s="130"/>
      <c r="H3" s="130"/>
      <c r="I3" s="127"/>
      <c r="J3" s="127"/>
      <c r="K3" s="70"/>
      <c r="L3" s="70"/>
      <c r="M3" s="70"/>
      <c r="N3" s="70"/>
      <c r="O3" s="70"/>
      <c r="P3" s="70"/>
      <c r="Q3" s="70"/>
      <c r="R3" s="70"/>
      <c r="S3" s="70"/>
      <c r="T3" s="70"/>
      <c r="U3" s="70"/>
      <c r="V3" s="70"/>
      <c r="W3" s="70"/>
      <c r="X3" s="70"/>
      <c r="Y3" s="70"/>
    </row>
    <row r="4" spans="1:25" s="71" customFormat="1" ht="75" customHeight="1" x14ac:dyDescent="0.2">
      <c r="A4" s="72" t="s">
        <v>34</v>
      </c>
      <c r="B4" s="73" t="s">
        <v>35</v>
      </c>
      <c r="C4" s="73" t="s">
        <v>36</v>
      </c>
      <c r="D4" s="74" t="s">
        <v>37</v>
      </c>
      <c r="E4" s="73" t="s">
        <v>38</v>
      </c>
      <c r="F4" s="75" t="s">
        <v>527</v>
      </c>
      <c r="G4" s="32"/>
      <c r="H4" s="1" t="s">
        <v>39</v>
      </c>
      <c r="I4" s="1" t="s">
        <v>39</v>
      </c>
      <c r="J4" s="1" t="s">
        <v>39</v>
      </c>
      <c r="K4" s="76">
        <f t="shared" ref="K4:K27" si="0">COUNTIFS(C4:C4,"=High",H4:H4,"=YES-Fully meets")</f>
        <v>0</v>
      </c>
      <c r="L4" s="76">
        <f t="shared" ref="L4:L27" si="1">COUNTIFS(C4:C4,"=High",H4:H4,"=YES-Partially meets")</f>
        <v>0</v>
      </c>
      <c r="M4" s="76">
        <f t="shared" ref="M4:M27" si="2">COUNTIFS(C4:C4,"=High",H4:H4,"=NO-Does not meet")</f>
        <v>0</v>
      </c>
      <c r="N4" s="76">
        <f t="shared" ref="N4:N27" si="3">COUNTIFS(C4:C4,"=Medium",H4:H4,"=YES-Fully meets")</f>
        <v>0</v>
      </c>
      <c r="O4" s="76">
        <f t="shared" ref="O4:O27" si="4">COUNTIFS(C4:C4,"=Medium",H4:H4,"=YES-Partially meets")</f>
        <v>0</v>
      </c>
      <c r="P4" s="76">
        <f t="shared" ref="P4:P27" si="5">COUNTIFS(C4:C4,"=Medium",H4:H4,"=NO-Does not meet")</f>
        <v>0</v>
      </c>
      <c r="Q4" s="76">
        <f t="shared" ref="Q4:Q27" si="6">COUNTIFS(C4:C4,"=Low",H4:H4,"=YES-Fully meets")</f>
        <v>0</v>
      </c>
      <c r="R4" s="76">
        <f t="shared" ref="R4:R27" si="7">COUNTIFS(C4:C4,"=Low",H4:H4,"=YES-Partially meets")</f>
        <v>0</v>
      </c>
      <c r="S4" s="76">
        <f t="shared" ref="S4:S27" si="8">COUNTIFS(C4:C4,"=Low",H4:H4,"=NO-Does not meet")</f>
        <v>0</v>
      </c>
      <c r="T4" s="76">
        <f>+(K4*'IT Tech Functional Reqs'!$K$2)+(L4*'IT Tech Functional Reqs'!$L$2)+(M4*'IT Tech Functional Reqs'!$M$2)+(N4*'IT Tech Functional Reqs'!$N$2)+(O4*'IT Tech Functional Reqs'!$O$2)+(P4*'IT Tech Functional Reqs'!$P$2)+(Q4*'IT Tech Functional Reqs'!$Q$2)+(R4*'IT Tech Functional Reqs'!$R$2)+(S4*'IT Tech Functional Reqs'!$S$4)</f>
        <v>0</v>
      </c>
      <c r="U4" s="76">
        <f t="shared" ref="U4:U27" si="9">IF($I4="Production",1,IF($I4="Development",0.25,0))</f>
        <v>0</v>
      </c>
      <c r="V4" s="76">
        <f t="shared" ref="V4:V27" si="10">+T4*U4</f>
        <v>0</v>
      </c>
      <c r="W4" s="76">
        <f t="shared" ref="W4:W27" si="11">IF(C4="High",$K$2,IF(C4="Medium",$N$2,$Q$2))</f>
        <v>3</v>
      </c>
      <c r="X4" s="77"/>
      <c r="Y4" s="78"/>
    </row>
    <row r="5" spans="1:25" s="71" customFormat="1" ht="75" customHeight="1" x14ac:dyDescent="0.2">
      <c r="A5" s="72" t="s">
        <v>40</v>
      </c>
      <c r="B5" s="73" t="s">
        <v>35</v>
      </c>
      <c r="C5" s="73" t="s">
        <v>41</v>
      </c>
      <c r="D5" s="74" t="s">
        <v>42</v>
      </c>
      <c r="E5" s="73" t="s">
        <v>43</v>
      </c>
      <c r="F5" s="75" t="s">
        <v>529</v>
      </c>
      <c r="G5" s="31"/>
      <c r="H5" s="1" t="s">
        <v>39</v>
      </c>
      <c r="I5" s="1" t="s">
        <v>39</v>
      </c>
      <c r="J5" s="1" t="s">
        <v>39</v>
      </c>
      <c r="K5" s="76">
        <f t="shared" si="0"/>
        <v>0</v>
      </c>
      <c r="L5" s="76">
        <f t="shared" si="1"/>
        <v>0</v>
      </c>
      <c r="M5" s="76">
        <f t="shared" si="2"/>
        <v>0</v>
      </c>
      <c r="N5" s="76">
        <f t="shared" si="3"/>
        <v>0</v>
      </c>
      <c r="O5" s="76">
        <f t="shared" si="4"/>
        <v>0</v>
      </c>
      <c r="P5" s="76">
        <f t="shared" si="5"/>
        <v>0</v>
      </c>
      <c r="Q5" s="76">
        <f t="shared" si="6"/>
        <v>0</v>
      </c>
      <c r="R5" s="76">
        <f t="shared" si="7"/>
        <v>0</v>
      </c>
      <c r="S5" s="76">
        <f t="shared" si="8"/>
        <v>0</v>
      </c>
      <c r="T5" s="76">
        <f>+(K5*'IT Tech Functional Reqs'!$K$2)+(L5*'IT Tech Functional Reqs'!$L$2)+(M5*'IT Tech Functional Reqs'!$M$2)+(N5*'IT Tech Functional Reqs'!$N$2)+(O5*'IT Tech Functional Reqs'!$O$2)+(P5*'IT Tech Functional Reqs'!$P$2)+(Q5*'IT Tech Functional Reqs'!$Q$2)+(R5*'IT Tech Functional Reqs'!$R$2)+(S5*'IT Tech Functional Reqs'!$S$4)</f>
        <v>0</v>
      </c>
      <c r="U5" s="76">
        <f t="shared" si="9"/>
        <v>0</v>
      </c>
      <c r="V5" s="76">
        <f t="shared" si="10"/>
        <v>0</v>
      </c>
      <c r="W5" s="76">
        <f t="shared" si="11"/>
        <v>5</v>
      </c>
      <c r="X5" s="77"/>
      <c r="Y5" s="78"/>
    </row>
    <row r="6" spans="1:25" s="71" customFormat="1" ht="75" customHeight="1" x14ac:dyDescent="0.2">
      <c r="A6" s="72" t="s">
        <v>44</v>
      </c>
      <c r="B6" s="73" t="s">
        <v>45</v>
      </c>
      <c r="C6" s="73" t="s">
        <v>41</v>
      </c>
      <c r="D6" s="74" t="s">
        <v>46</v>
      </c>
      <c r="E6" s="73" t="s">
        <v>43</v>
      </c>
      <c r="F6" s="75" t="s">
        <v>530</v>
      </c>
      <c r="G6" s="31"/>
      <c r="H6" s="1" t="s">
        <v>39</v>
      </c>
      <c r="I6" s="1" t="s">
        <v>39</v>
      </c>
      <c r="J6" s="1" t="s">
        <v>39</v>
      </c>
      <c r="K6" s="76">
        <f t="shared" si="0"/>
        <v>0</v>
      </c>
      <c r="L6" s="76">
        <f t="shared" si="1"/>
        <v>0</v>
      </c>
      <c r="M6" s="76">
        <f t="shared" si="2"/>
        <v>0</v>
      </c>
      <c r="N6" s="76">
        <f t="shared" si="3"/>
        <v>0</v>
      </c>
      <c r="O6" s="76">
        <f t="shared" si="4"/>
        <v>0</v>
      </c>
      <c r="P6" s="76">
        <f t="shared" si="5"/>
        <v>0</v>
      </c>
      <c r="Q6" s="76">
        <f t="shared" si="6"/>
        <v>0</v>
      </c>
      <c r="R6" s="76">
        <f t="shared" si="7"/>
        <v>0</v>
      </c>
      <c r="S6" s="76">
        <f t="shared" si="8"/>
        <v>0</v>
      </c>
      <c r="T6" s="76">
        <f>+(K6*'IT Tech Functional Reqs'!$K$2)+(L6*'IT Tech Functional Reqs'!$L$2)+(M6*'IT Tech Functional Reqs'!$M$2)+(N6*'IT Tech Functional Reqs'!$N$2)+(O6*'IT Tech Functional Reqs'!$O$2)+(P6*'IT Tech Functional Reqs'!$P$2)+(Q6*'IT Tech Functional Reqs'!$Q$2)+(R6*'IT Tech Functional Reqs'!$R$2)+(S6*'IT Tech Functional Reqs'!$S$4)</f>
        <v>0</v>
      </c>
      <c r="U6" s="76">
        <f t="shared" si="9"/>
        <v>0</v>
      </c>
      <c r="V6" s="76">
        <f t="shared" si="10"/>
        <v>0</v>
      </c>
      <c r="W6" s="76">
        <f t="shared" si="11"/>
        <v>5</v>
      </c>
      <c r="X6" s="77"/>
      <c r="Y6" s="78"/>
    </row>
    <row r="7" spans="1:25" s="71" customFormat="1" ht="75" customHeight="1" x14ac:dyDescent="0.2">
      <c r="A7" s="72" t="s">
        <v>47</v>
      </c>
      <c r="B7" s="73" t="s">
        <v>45</v>
      </c>
      <c r="C7" s="73" t="s">
        <v>41</v>
      </c>
      <c r="D7" s="74" t="s">
        <v>48</v>
      </c>
      <c r="E7" s="73" t="s">
        <v>43</v>
      </c>
      <c r="F7" s="75" t="s">
        <v>531</v>
      </c>
      <c r="G7" s="31"/>
      <c r="H7" s="1" t="s">
        <v>39</v>
      </c>
      <c r="I7" s="1" t="s">
        <v>39</v>
      </c>
      <c r="J7" s="1" t="s">
        <v>39</v>
      </c>
      <c r="K7" s="76">
        <f t="shared" si="0"/>
        <v>0</v>
      </c>
      <c r="L7" s="76">
        <f t="shared" si="1"/>
        <v>0</v>
      </c>
      <c r="M7" s="76">
        <f t="shared" si="2"/>
        <v>0</v>
      </c>
      <c r="N7" s="76">
        <f t="shared" si="3"/>
        <v>0</v>
      </c>
      <c r="O7" s="76">
        <f t="shared" si="4"/>
        <v>0</v>
      </c>
      <c r="P7" s="76">
        <f t="shared" si="5"/>
        <v>0</v>
      </c>
      <c r="Q7" s="76">
        <f t="shared" si="6"/>
        <v>0</v>
      </c>
      <c r="R7" s="76">
        <f t="shared" si="7"/>
        <v>0</v>
      </c>
      <c r="S7" s="76">
        <f t="shared" si="8"/>
        <v>0</v>
      </c>
      <c r="T7" s="76">
        <f>+(K7*'IT Tech Functional Reqs'!$K$2)+(L7*'IT Tech Functional Reqs'!$L$2)+(M7*'IT Tech Functional Reqs'!$M$2)+(N7*'IT Tech Functional Reqs'!$N$2)+(O7*'IT Tech Functional Reqs'!$O$2)+(P7*'IT Tech Functional Reqs'!$P$2)+(Q7*'IT Tech Functional Reqs'!$Q$2)+(R7*'IT Tech Functional Reqs'!$R$2)+(S7*'IT Tech Functional Reqs'!$S$4)</f>
        <v>0</v>
      </c>
      <c r="U7" s="76">
        <f t="shared" si="9"/>
        <v>0</v>
      </c>
      <c r="V7" s="76">
        <f t="shared" si="10"/>
        <v>0</v>
      </c>
      <c r="W7" s="76">
        <f t="shared" si="11"/>
        <v>5</v>
      </c>
      <c r="X7" s="77"/>
      <c r="Y7" s="78"/>
    </row>
    <row r="8" spans="1:25" s="71" customFormat="1" ht="75" customHeight="1" x14ac:dyDescent="0.2">
      <c r="A8" s="72" t="s">
        <v>49</v>
      </c>
      <c r="B8" s="73" t="s">
        <v>45</v>
      </c>
      <c r="C8" s="73" t="s">
        <v>36</v>
      </c>
      <c r="D8" s="74" t="s">
        <v>50</v>
      </c>
      <c r="E8" s="73" t="s">
        <v>38</v>
      </c>
      <c r="F8" s="75" t="s">
        <v>532</v>
      </c>
      <c r="G8" s="31"/>
      <c r="H8" s="1" t="s">
        <v>39</v>
      </c>
      <c r="I8" s="1" t="s">
        <v>39</v>
      </c>
      <c r="J8" s="1" t="s">
        <v>39</v>
      </c>
      <c r="K8" s="76">
        <f t="shared" si="0"/>
        <v>0</v>
      </c>
      <c r="L8" s="76">
        <f t="shared" si="1"/>
        <v>0</v>
      </c>
      <c r="M8" s="76">
        <f t="shared" si="2"/>
        <v>0</v>
      </c>
      <c r="N8" s="76">
        <f t="shared" si="3"/>
        <v>0</v>
      </c>
      <c r="O8" s="76">
        <f t="shared" si="4"/>
        <v>0</v>
      </c>
      <c r="P8" s="76">
        <f t="shared" si="5"/>
        <v>0</v>
      </c>
      <c r="Q8" s="76">
        <f t="shared" si="6"/>
        <v>0</v>
      </c>
      <c r="R8" s="76">
        <f t="shared" si="7"/>
        <v>0</v>
      </c>
      <c r="S8" s="76">
        <f t="shared" si="8"/>
        <v>0</v>
      </c>
      <c r="T8" s="76">
        <f>+(K8*'IT Tech Functional Reqs'!$K$2)+(L8*'IT Tech Functional Reqs'!$L$2)+(M8*'IT Tech Functional Reqs'!$M$2)+(N8*'IT Tech Functional Reqs'!$N$2)+(O8*'IT Tech Functional Reqs'!$O$2)+(P8*'IT Tech Functional Reqs'!$P$2)+(Q8*'IT Tech Functional Reqs'!$Q$2)+(R8*'IT Tech Functional Reqs'!$R$2)+(S8*'IT Tech Functional Reqs'!$S$4)</f>
        <v>0</v>
      </c>
      <c r="U8" s="76">
        <f t="shared" si="9"/>
        <v>0</v>
      </c>
      <c r="V8" s="76">
        <f t="shared" si="10"/>
        <v>0</v>
      </c>
      <c r="W8" s="76">
        <f t="shared" si="11"/>
        <v>3</v>
      </c>
      <c r="X8" s="77"/>
      <c r="Y8" s="78"/>
    </row>
    <row r="9" spans="1:25" s="71" customFormat="1" ht="75" customHeight="1" x14ac:dyDescent="0.2">
      <c r="A9" s="72" t="s">
        <v>185</v>
      </c>
      <c r="B9" s="73" t="s">
        <v>45</v>
      </c>
      <c r="C9" s="73" t="s">
        <v>36</v>
      </c>
      <c r="D9" s="74" t="s">
        <v>52</v>
      </c>
      <c r="E9" s="73" t="s">
        <v>38</v>
      </c>
      <c r="F9" s="75" t="s">
        <v>533</v>
      </c>
      <c r="G9" s="31"/>
      <c r="H9" s="1" t="s">
        <v>39</v>
      </c>
      <c r="I9" s="1" t="s">
        <v>39</v>
      </c>
      <c r="J9" s="1" t="s">
        <v>39</v>
      </c>
      <c r="K9" s="76">
        <f t="shared" si="0"/>
        <v>0</v>
      </c>
      <c r="L9" s="76">
        <f t="shared" si="1"/>
        <v>0</v>
      </c>
      <c r="M9" s="76">
        <f t="shared" si="2"/>
        <v>0</v>
      </c>
      <c r="N9" s="76">
        <f t="shared" si="3"/>
        <v>0</v>
      </c>
      <c r="O9" s="76">
        <f t="shared" si="4"/>
        <v>0</v>
      </c>
      <c r="P9" s="76">
        <f t="shared" si="5"/>
        <v>0</v>
      </c>
      <c r="Q9" s="76">
        <f t="shared" si="6"/>
        <v>0</v>
      </c>
      <c r="R9" s="76">
        <f t="shared" si="7"/>
        <v>0</v>
      </c>
      <c r="S9" s="76">
        <f t="shared" si="8"/>
        <v>0</v>
      </c>
      <c r="T9" s="76">
        <f>+(K9*'IT Tech Functional Reqs'!$K$2)+(L9*'IT Tech Functional Reqs'!$L$2)+(M9*'IT Tech Functional Reqs'!$M$2)+(N9*'IT Tech Functional Reqs'!$N$2)+(O9*'IT Tech Functional Reqs'!$O$2)+(P9*'IT Tech Functional Reqs'!$P$2)+(Q9*'IT Tech Functional Reqs'!$Q$2)+(R9*'IT Tech Functional Reqs'!$R$2)+(S9*'IT Tech Functional Reqs'!$S$4)</f>
        <v>0</v>
      </c>
      <c r="U9" s="76">
        <f t="shared" si="9"/>
        <v>0</v>
      </c>
      <c r="V9" s="76">
        <f t="shared" si="10"/>
        <v>0</v>
      </c>
      <c r="W9" s="76">
        <f t="shared" si="11"/>
        <v>3</v>
      </c>
      <c r="X9" s="77"/>
      <c r="Y9" s="78"/>
    </row>
    <row r="10" spans="1:25" s="71" customFormat="1" ht="75" customHeight="1" x14ac:dyDescent="0.2">
      <c r="A10" s="72" t="s">
        <v>51</v>
      </c>
      <c r="B10" s="73" t="s">
        <v>45</v>
      </c>
      <c r="C10" s="73" t="s">
        <v>41</v>
      </c>
      <c r="D10" s="74" t="s">
        <v>54</v>
      </c>
      <c r="E10" s="73" t="s">
        <v>43</v>
      </c>
      <c r="F10" s="75" t="s">
        <v>534</v>
      </c>
      <c r="G10" s="31"/>
      <c r="H10" s="1" t="s">
        <v>39</v>
      </c>
      <c r="I10" s="1" t="s">
        <v>39</v>
      </c>
      <c r="J10" s="1" t="s">
        <v>39</v>
      </c>
      <c r="K10" s="76">
        <f t="shared" si="0"/>
        <v>0</v>
      </c>
      <c r="L10" s="76">
        <f t="shared" si="1"/>
        <v>0</v>
      </c>
      <c r="M10" s="76">
        <f t="shared" si="2"/>
        <v>0</v>
      </c>
      <c r="N10" s="76">
        <f t="shared" si="3"/>
        <v>0</v>
      </c>
      <c r="O10" s="76">
        <f t="shared" si="4"/>
        <v>0</v>
      </c>
      <c r="P10" s="76">
        <f t="shared" si="5"/>
        <v>0</v>
      </c>
      <c r="Q10" s="76">
        <f t="shared" si="6"/>
        <v>0</v>
      </c>
      <c r="R10" s="76">
        <f t="shared" si="7"/>
        <v>0</v>
      </c>
      <c r="S10" s="76">
        <f t="shared" si="8"/>
        <v>0</v>
      </c>
      <c r="T10" s="76">
        <f>+(K10*'IT Tech Functional Reqs'!$K$2)+(L10*'IT Tech Functional Reqs'!$L$2)+(M10*'IT Tech Functional Reqs'!$M$2)+(N10*'IT Tech Functional Reqs'!$N$2)+(O10*'IT Tech Functional Reqs'!$O$2)+(P10*'IT Tech Functional Reqs'!$P$2)+(Q10*'IT Tech Functional Reqs'!$Q$2)+(R10*'IT Tech Functional Reqs'!$R$2)+(S10*'IT Tech Functional Reqs'!$S$4)</f>
        <v>0</v>
      </c>
      <c r="U10" s="76">
        <f t="shared" si="9"/>
        <v>0</v>
      </c>
      <c r="V10" s="76">
        <f t="shared" si="10"/>
        <v>0</v>
      </c>
      <c r="W10" s="76">
        <f t="shared" si="11"/>
        <v>5</v>
      </c>
      <c r="X10" s="77"/>
      <c r="Y10" s="78"/>
    </row>
    <row r="11" spans="1:25" s="71" customFormat="1" ht="75" customHeight="1" x14ac:dyDescent="0.2">
      <c r="A11" s="72" t="s">
        <v>53</v>
      </c>
      <c r="B11" s="79" t="s">
        <v>56</v>
      </c>
      <c r="C11" s="73" t="s">
        <v>41</v>
      </c>
      <c r="D11" s="74" t="s">
        <v>57</v>
      </c>
      <c r="E11" s="73" t="s">
        <v>43</v>
      </c>
      <c r="F11" s="75" t="s">
        <v>535</v>
      </c>
      <c r="G11" s="33"/>
      <c r="H11" s="1" t="s">
        <v>39</v>
      </c>
      <c r="I11" s="1" t="s">
        <v>39</v>
      </c>
      <c r="J11" s="1" t="s">
        <v>39</v>
      </c>
      <c r="K11" s="76">
        <f t="shared" si="0"/>
        <v>0</v>
      </c>
      <c r="L11" s="76">
        <f t="shared" si="1"/>
        <v>0</v>
      </c>
      <c r="M11" s="76">
        <f t="shared" si="2"/>
        <v>0</v>
      </c>
      <c r="N11" s="76">
        <f t="shared" si="3"/>
        <v>0</v>
      </c>
      <c r="O11" s="76">
        <f t="shared" si="4"/>
        <v>0</v>
      </c>
      <c r="P11" s="76">
        <f t="shared" si="5"/>
        <v>0</v>
      </c>
      <c r="Q11" s="76">
        <f t="shared" si="6"/>
        <v>0</v>
      </c>
      <c r="R11" s="76">
        <f t="shared" si="7"/>
        <v>0</v>
      </c>
      <c r="S11" s="76">
        <f t="shared" si="8"/>
        <v>0</v>
      </c>
      <c r="T11" s="76">
        <f>+(K11*'IT Tech Functional Reqs'!$K$2)+(L11*'IT Tech Functional Reqs'!$L$2)+(M11*'IT Tech Functional Reqs'!$M$2)+(N11*'IT Tech Functional Reqs'!$N$2)+(O11*'IT Tech Functional Reqs'!$O$2)+(P11*'IT Tech Functional Reqs'!$P$2)+(Q11*'IT Tech Functional Reqs'!$Q$2)+(R11*'IT Tech Functional Reqs'!$R$2)+(S11*'IT Tech Functional Reqs'!$S$4)</f>
        <v>0</v>
      </c>
      <c r="U11" s="76">
        <f t="shared" si="9"/>
        <v>0</v>
      </c>
      <c r="V11" s="76">
        <f t="shared" si="10"/>
        <v>0</v>
      </c>
      <c r="W11" s="76">
        <f t="shared" si="11"/>
        <v>5</v>
      </c>
      <c r="X11" s="80"/>
      <c r="Y11" s="78"/>
    </row>
    <row r="12" spans="1:25" s="71" customFormat="1" ht="75" customHeight="1" x14ac:dyDescent="0.2">
      <c r="A12" s="72" t="s">
        <v>55</v>
      </c>
      <c r="B12" s="79" t="s">
        <v>56</v>
      </c>
      <c r="C12" s="73" t="s">
        <v>41</v>
      </c>
      <c r="D12" s="74" t="s">
        <v>59</v>
      </c>
      <c r="E12" s="73" t="s">
        <v>43</v>
      </c>
      <c r="F12" s="75" t="s">
        <v>536</v>
      </c>
      <c r="G12" s="31"/>
      <c r="H12" s="1" t="s">
        <v>39</v>
      </c>
      <c r="I12" s="1" t="s">
        <v>39</v>
      </c>
      <c r="J12" s="1" t="s">
        <v>39</v>
      </c>
      <c r="K12" s="76">
        <f t="shared" si="0"/>
        <v>0</v>
      </c>
      <c r="L12" s="76">
        <f t="shared" si="1"/>
        <v>0</v>
      </c>
      <c r="M12" s="76">
        <f t="shared" si="2"/>
        <v>0</v>
      </c>
      <c r="N12" s="76">
        <f t="shared" si="3"/>
        <v>0</v>
      </c>
      <c r="O12" s="76">
        <f t="shared" si="4"/>
        <v>0</v>
      </c>
      <c r="P12" s="76">
        <f t="shared" si="5"/>
        <v>0</v>
      </c>
      <c r="Q12" s="76">
        <f t="shared" si="6"/>
        <v>0</v>
      </c>
      <c r="R12" s="76">
        <f t="shared" si="7"/>
        <v>0</v>
      </c>
      <c r="S12" s="76">
        <f t="shared" si="8"/>
        <v>0</v>
      </c>
      <c r="T12" s="76">
        <f>+(K12*'IT Tech Functional Reqs'!$K$2)+(L12*'IT Tech Functional Reqs'!$L$2)+(M12*'IT Tech Functional Reqs'!$M$2)+(N12*'IT Tech Functional Reqs'!$N$2)+(O12*'IT Tech Functional Reqs'!$O$2)+(P12*'IT Tech Functional Reqs'!$P$2)+(Q12*'IT Tech Functional Reqs'!$Q$2)+(R12*'IT Tech Functional Reqs'!$R$2)+(S12*'IT Tech Functional Reqs'!$S$4)</f>
        <v>0</v>
      </c>
      <c r="U12" s="76">
        <f t="shared" si="9"/>
        <v>0</v>
      </c>
      <c r="V12" s="76">
        <f t="shared" si="10"/>
        <v>0</v>
      </c>
      <c r="W12" s="76">
        <f t="shared" si="11"/>
        <v>5</v>
      </c>
      <c r="X12" s="80"/>
      <c r="Y12" s="78"/>
    </row>
    <row r="13" spans="1:25" s="71" customFormat="1" ht="75" customHeight="1" x14ac:dyDescent="0.2">
      <c r="A13" s="72" t="s">
        <v>58</v>
      </c>
      <c r="B13" s="79" t="s">
        <v>56</v>
      </c>
      <c r="C13" s="73" t="s">
        <v>41</v>
      </c>
      <c r="D13" s="74" t="s">
        <v>61</v>
      </c>
      <c r="E13" s="73" t="s">
        <v>43</v>
      </c>
      <c r="F13" s="75" t="s">
        <v>537</v>
      </c>
      <c r="G13" s="31"/>
      <c r="H13" s="1" t="s">
        <v>39</v>
      </c>
      <c r="I13" s="1" t="s">
        <v>39</v>
      </c>
      <c r="J13" s="1" t="s">
        <v>39</v>
      </c>
      <c r="K13" s="76">
        <f t="shared" si="0"/>
        <v>0</v>
      </c>
      <c r="L13" s="76">
        <f t="shared" si="1"/>
        <v>0</v>
      </c>
      <c r="M13" s="76">
        <f t="shared" si="2"/>
        <v>0</v>
      </c>
      <c r="N13" s="76">
        <f t="shared" si="3"/>
        <v>0</v>
      </c>
      <c r="O13" s="76">
        <f t="shared" si="4"/>
        <v>0</v>
      </c>
      <c r="P13" s="76">
        <f t="shared" si="5"/>
        <v>0</v>
      </c>
      <c r="Q13" s="76">
        <f t="shared" si="6"/>
        <v>0</v>
      </c>
      <c r="R13" s="76">
        <f t="shared" si="7"/>
        <v>0</v>
      </c>
      <c r="S13" s="76">
        <f t="shared" si="8"/>
        <v>0</v>
      </c>
      <c r="T13" s="76">
        <f>+(K13*'IT Tech Functional Reqs'!$K$2)+(L13*'IT Tech Functional Reqs'!$L$2)+(M13*'IT Tech Functional Reqs'!$M$2)+(N13*'IT Tech Functional Reqs'!$N$2)+(O13*'IT Tech Functional Reqs'!$O$2)+(P13*'IT Tech Functional Reqs'!$P$2)+(Q13*'IT Tech Functional Reqs'!$Q$2)+(R13*'IT Tech Functional Reqs'!$R$2)+(S13*'IT Tech Functional Reqs'!$S$4)</f>
        <v>0</v>
      </c>
      <c r="U13" s="76">
        <f t="shared" si="9"/>
        <v>0</v>
      </c>
      <c r="V13" s="76">
        <f t="shared" si="10"/>
        <v>0</v>
      </c>
      <c r="W13" s="76">
        <f t="shared" si="11"/>
        <v>5</v>
      </c>
      <c r="X13" s="80"/>
      <c r="Y13" s="78"/>
    </row>
    <row r="14" spans="1:25" s="71" customFormat="1" ht="75" customHeight="1" x14ac:dyDescent="0.2">
      <c r="A14" s="72" t="s">
        <v>60</v>
      </c>
      <c r="B14" s="79" t="s">
        <v>56</v>
      </c>
      <c r="C14" s="73" t="s">
        <v>36</v>
      </c>
      <c r="D14" s="74" t="s">
        <v>63</v>
      </c>
      <c r="E14" s="73" t="s">
        <v>38</v>
      </c>
      <c r="F14" s="75" t="s">
        <v>538</v>
      </c>
      <c r="G14" s="31"/>
      <c r="H14" s="1" t="s">
        <v>39</v>
      </c>
      <c r="I14" s="1" t="s">
        <v>39</v>
      </c>
      <c r="J14" s="1" t="s">
        <v>39</v>
      </c>
      <c r="K14" s="76">
        <f t="shared" si="0"/>
        <v>0</v>
      </c>
      <c r="L14" s="76">
        <f t="shared" si="1"/>
        <v>0</v>
      </c>
      <c r="M14" s="76">
        <f t="shared" si="2"/>
        <v>0</v>
      </c>
      <c r="N14" s="76">
        <f t="shared" si="3"/>
        <v>0</v>
      </c>
      <c r="O14" s="76">
        <f t="shared" si="4"/>
        <v>0</v>
      </c>
      <c r="P14" s="76">
        <f t="shared" si="5"/>
        <v>0</v>
      </c>
      <c r="Q14" s="76">
        <f t="shared" si="6"/>
        <v>0</v>
      </c>
      <c r="R14" s="76">
        <f t="shared" si="7"/>
        <v>0</v>
      </c>
      <c r="S14" s="76">
        <f t="shared" si="8"/>
        <v>0</v>
      </c>
      <c r="T14" s="76">
        <f>+(K14*'IT Tech Functional Reqs'!$K$2)+(L14*'IT Tech Functional Reqs'!$L$2)+(M14*'IT Tech Functional Reqs'!$M$2)+(N14*'IT Tech Functional Reqs'!$N$2)+(O14*'IT Tech Functional Reqs'!$O$2)+(P14*'IT Tech Functional Reqs'!$P$2)+(Q14*'IT Tech Functional Reqs'!$Q$2)+(R14*'IT Tech Functional Reqs'!$R$2)+(S14*'IT Tech Functional Reqs'!$S$4)</f>
        <v>0</v>
      </c>
      <c r="U14" s="76">
        <f t="shared" si="9"/>
        <v>0</v>
      </c>
      <c r="V14" s="76">
        <f t="shared" si="10"/>
        <v>0</v>
      </c>
      <c r="W14" s="76">
        <f t="shared" si="11"/>
        <v>3</v>
      </c>
      <c r="X14" s="80"/>
      <c r="Y14" s="78"/>
    </row>
    <row r="15" spans="1:25" s="71" customFormat="1" ht="75" customHeight="1" x14ac:dyDescent="0.2">
      <c r="A15" s="72" t="s">
        <v>62</v>
      </c>
      <c r="B15" s="79" t="s">
        <v>56</v>
      </c>
      <c r="C15" s="73" t="s">
        <v>36</v>
      </c>
      <c r="D15" s="74" t="s">
        <v>65</v>
      </c>
      <c r="E15" s="73" t="s">
        <v>38</v>
      </c>
      <c r="F15" s="75" t="s">
        <v>539</v>
      </c>
      <c r="G15" s="31"/>
      <c r="H15" s="1" t="s">
        <v>39</v>
      </c>
      <c r="I15" s="1" t="s">
        <v>39</v>
      </c>
      <c r="J15" s="1" t="s">
        <v>39</v>
      </c>
      <c r="K15" s="76">
        <f t="shared" si="0"/>
        <v>0</v>
      </c>
      <c r="L15" s="76">
        <f t="shared" si="1"/>
        <v>0</v>
      </c>
      <c r="M15" s="76">
        <f t="shared" si="2"/>
        <v>0</v>
      </c>
      <c r="N15" s="76">
        <f t="shared" si="3"/>
        <v>0</v>
      </c>
      <c r="O15" s="76">
        <f t="shared" si="4"/>
        <v>0</v>
      </c>
      <c r="P15" s="76">
        <f t="shared" si="5"/>
        <v>0</v>
      </c>
      <c r="Q15" s="76">
        <f t="shared" si="6"/>
        <v>0</v>
      </c>
      <c r="R15" s="76">
        <f t="shared" si="7"/>
        <v>0</v>
      </c>
      <c r="S15" s="76">
        <f t="shared" si="8"/>
        <v>0</v>
      </c>
      <c r="T15" s="76">
        <f>+(K15*'IT Tech Functional Reqs'!$K$2)+(L15*'IT Tech Functional Reqs'!$L$2)+(M15*'IT Tech Functional Reqs'!$M$2)+(N15*'IT Tech Functional Reqs'!$N$2)+(O15*'IT Tech Functional Reqs'!$O$2)+(P15*'IT Tech Functional Reqs'!$P$2)+(Q15*'IT Tech Functional Reqs'!$Q$2)+(R15*'IT Tech Functional Reqs'!$R$2)+(S15*'IT Tech Functional Reqs'!$S$4)</f>
        <v>0</v>
      </c>
      <c r="U15" s="76">
        <f t="shared" si="9"/>
        <v>0</v>
      </c>
      <c r="V15" s="76">
        <f t="shared" si="10"/>
        <v>0</v>
      </c>
      <c r="W15" s="76">
        <f t="shared" si="11"/>
        <v>3</v>
      </c>
      <c r="X15" s="80"/>
      <c r="Y15" s="78"/>
    </row>
    <row r="16" spans="1:25" s="71" customFormat="1" ht="75" customHeight="1" x14ac:dyDescent="0.2">
      <c r="A16" s="72" t="s">
        <v>64</v>
      </c>
      <c r="B16" s="79" t="s">
        <v>56</v>
      </c>
      <c r="C16" s="73" t="s">
        <v>36</v>
      </c>
      <c r="D16" s="74" t="s">
        <v>67</v>
      </c>
      <c r="E16" s="73" t="s">
        <v>38</v>
      </c>
      <c r="F16" s="75" t="s">
        <v>540</v>
      </c>
      <c r="G16" s="131"/>
      <c r="H16" s="1" t="s">
        <v>39</v>
      </c>
      <c r="I16" s="1" t="s">
        <v>39</v>
      </c>
      <c r="J16" s="1" t="s">
        <v>39</v>
      </c>
      <c r="K16" s="76">
        <f t="shared" si="0"/>
        <v>0</v>
      </c>
      <c r="L16" s="76">
        <f t="shared" si="1"/>
        <v>0</v>
      </c>
      <c r="M16" s="76">
        <f t="shared" si="2"/>
        <v>0</v>
      </c>
      <c r="N16" s="76">
        <f t="shared" si="3"/>
        <v>0</v>
      </c>
      <c r="O16" s="76">
        <f t="shared" si="4"/>
        <v>0</v>
      </c>
      <c r="P16" s="76">
        <f t="shared" si="5"/>
        <v>0</v>
      </c>
      <c r="Q16" s="76">
        <f t="shared" si="6"/>
        <v>0</v>
      </c>
      <c r="R16" s="76">
        <f t="shared" si="7"/>
        <v>0</v>
      </c>
      <c r="S16" s="76">
        <f t="shared" si="8"/>
        <v>0</v>
      </c>
      <c r="T16" s="76">
        <f>+(K16*'IT Tech Functional Reqs'!$K$2)+(L16*'IT Tech Functional Reqs'!$L$2)+(M16*'IT Tech Functional Reqs'!$M$2)+(N16*'IT Tech Functional Reqs'!$N$2)+(O16*'IT Tech Functional Reqs'!$O$2)+(P16*'IT Tech Functional Reqs'!$P$2)+(Q16*'IT Tech Functional Reqs'!$Q$2)+(R16*'IT Tech Functional Reqs'!$R$2)+(S16*'IT Tech Functional Reqs'!$S$4)</f>
        <v>0</v>
      </c>
      <c r="U16" s="76">
        <f t="shared" si="9"/>
        <v>0</v>
      </c>
      <c r="V16" s="76">
        <f t="shared" si="10"/>
        <v>0</v>
      </c>
      <c r="W16" s="76">
        <f t="shared" si="11"/>
        <v>3</v>
      </c>
      <c r="X16" s="77"/>
      <c r="Y16" s="78"/>
    </row>
    <row r="17" spans="1:25" s="71" customFormat="1" ht="75" customHeight="1" x14ac:dyDescent="0.2">
      <c r="A17" s="72" t="s">
        <v>66</v>
      </c>
      <c r="B17" s="79" t="s">
        <v>56</v>
      </c>
      <c r="C17" s="73" t="s">
        <v>36</v>
      </c>
      <c r="D17" s="74" t="s">
        <v>69</v>
      </c>
      <c r="E17" s="73" t="s">
        <v>38</v>
      </c>
      <c r="F17" s="75" t="s">
        <v>541</v>
      </c>
      <c r="G17" s="31"/>
      <c r="H17" s="1" t="s">
        <v>39</v>
      </c>
      <c r="I17" s="1" t="s">
        <v>39</v>
      </c>
      <c r="J17" s="1" t="s">
        <v>39</v>
      </c>
      <c r="K17" s="76">
        <f t="shared" si="0"/>
        <v>0</v>
      </c>
      <c r="L17" s="76">
        <f t="shared" si="1"/>
        <v>0</v>
      </c>
      <c r="M17" s="76">
        <f t="shared" si="2"/>
        <v>0</v>
      </c>
      <c r="N17" s="76">
        <f t="shared" si="3"/>
        <v>0</v>
      </c>
      <c r="O17" s="76">
        <f t="shared" si="4"/>
        <v>0</v>
      </c>
      <c r="P17" s="76">
        <f t="shared" si="5"/>
        <v>0</v>
      </c>
      <c r="Q17" s="76">
        <f t="shared" si="6"/>
        <v>0</v>
      </c>
      <c r="R17" s="76">
        <f t="shared" si="7"/>
        <v>0</v>
      </c>
      <c r="S17" s="76">
        <f t="shared" si="8"/>
        <v>0</v>
      </c>
      <c r="T17" s="76">
        <f>+(K17*'IT Tech Functional Reqs'!$K$2)+(L17*'IT Tech Functional Reqs'!$L$2)+(M17*'IT Tech Functional Reqs'!$M$2)+(N17*'IT Tech Functional Reqs'!$N$2)+(O17*'IT Tech Functional Reqs'!$O$2)+(P17*'IT Tech Functional Reqs'!$P$2)+(Q17*'IT Tech Functional Reqs'!$Q$2)+(R17*'IT Tech Functional Reqs'!$R$2)+(S17*'IT Tech Functional Reqs'!$S$4)</f>
        <v>0</v>
      </c>
      <c r="U17" s="76">
        <f t="shared" si="9"/>
        <v>0</v>
      </c>
      <c r="V17" s="76">
        <f t="shared" si="10"/>
        <v>0</v>
      </c>
      <c r="W17" s="76">
        <f t="shared" si="11"/>
        <v>3</v>
      </c>
      <c r="X17" s="77"/>
      <c r="Y17" s="78"/>
    </row>
    <row r="18" spans="1:25" s="71" customFormat="1" ht="75" customHeight="1" x14ac:dyDescent="0.2">
      <c r="A18" s="72" t="s">
        <v>68</v>
      </c>
      <c r="B18" s="79" t="s">
        <v>56</v>
      </c>
      <c r="C18" s="73" t="s">
        <v>36</v>
      </c>
      <c r="D18" s="74" t="s">
        <v>71</v>
      </c>
      <c r="E18" s="73" t="s">
        <v>38</v>
      </c>
      <c r="F18" s="75" t="s">
        <v>542</v>
      </c>
      <c r="G18" s="33"/>
      <c r="H18" s="1" t="s">
        <v>39</v>
      </c>
      <c r="I18" s="1" t="s">
        <v>39</v>
      </c>
      <c r="J18" s="1" t="s">
        <v>39</v>
      </c>
      <c r="K18" s="76">
        <f t="shared" si="0"/>
        <v>0</v>
      </c>
      <c r="L18" s="76">
        <f t="shared" si="1"/>
        <v>0</v>
      </c>
      <c r="M18" s="76">
        <f t="shared" si="2"/>
        <v>0</v>
      </c>
      <c r="N18" s="76">
        <f t="shared" si="3"/>
        <v>0</v>
      </c>
      <c r="O18" s="76">
        <f t="shared" si="4"/>
        <v>0</v>
      </c>
      <c r="P18" s="76">
        <f t="shared" si="5"/>
        <v>0</v>
      </c>
      <c r="Q18" s="76">
        <f t="shared" si="6"/>
        <v>0</v>
      </c>
      <c r="R18" s="76">
        <f t="shared" si="7"/>
        <v>0</v>
      </c>
      <c r="S18" s="76">
        <f t="shared" si="8"/>
        <v>0</v>
      </c>
      <c r="T18" s="76">
        <f>+(K18*'IT Tech Functional Reqs'!$K$2)+(L18*'IT Tech Functional Reqs'!$L$2)+(M18*'IT Tech Functional Reqs'!$M$2)+(N18*'IT Tech Functional Reqs'!$N$2)+(O18*'IT Tech Functional Reqs'!$O$2)+(P18*'IT Tech Functional Reqs'!$P$2)+(Q18*'IT Tech Functional Reqs'!$Q$2)+(R18*'IT Tech Functional Reqs'!$R$2)+(S18*'IT Tech Functional Reqs'!$S$4)</f>
        <v>0</v>
      </c>
      <c r="U18" s="76">
        <f t="shared" si="9"/>
        <v>0</v>
      </c>
      <c r="V18" s="76">
        <f t="shared" si="10"/>
        <v>0</v>
      </c>
      <c r="W18" s="76">
        <f t="shared" si="11"/>
        <v>3</v>
      </c>
      <c r="X18" s="77"/>
      <c r="Y18" s="78"/>
    </row>
    <row r="19" spans="1:25" s="71" customFormat="1" ht="75" customHeight="1" x14ac:dyDescent="0.2">
      <c r="A19" s="72" t="s">
        <v>70</v>
      </c>
      <c r="B19" s="79" t="s">
        <v>56</v>
      </c>
      <c r="C19" s="73" t="s">
        <v>41</v>
      </c>
      <c r="D19" s="74" t="s">
        <v>73</v>
      </c>
      <c r="E19" s="73" t="s">
        <v>43</v>
      </c>
      <c r="F19" s="75" t="s">
        <v>543</v>
      </c>
      <c r="G19" s="31"/>
      <c r="H19" s="1" t="s">
        <v>39</v>
      </c>
      <c r="I19" s="1" t="s">
        <v>39</v>
      </c>
      <c r="J19" s="1" t="s">
        <v>39</v>
      </c>
      <c r="K19" s="76">
        <f t="shared" si="0"/>
        <v>0</v>
      </c>
      <c r="L19" s="76">
        <f t="shared" si="1"/>
        <v>0</v>
      </c>
      <c r="M19" s="76">
        <f t="shared" si="2"/>
        <v>0</v>
      </c>
      <c r="N19" s="76">
        <f t="shared" si="3"/>
        <v>0</v>
      </c>
      <c r="O19" s="76">
        <f t="shared" si="4"/>
        <v>0</v>
      </c>
      <c r="P19" s="76">
        <f t="shared" si="5"/>
        <v>0</v>
      </c>
      <c r="Q19" s="76">
        <f t="shared" si="6"/>
        <v>0</v>
      </c>
      <c r="R19" s="76">
        <f t="shared" si="7"/>
        <v>0</v>
      </c>
      <c r="S19" s="76">
        <f t="shared" si="8"/>
        <v>0</v>
      </c>
      <c r="T19" s="76">
        <f>+(K19*'IT Tech Functional Reqs'!$K$2)+(L19*'IT Tech Functional Reqs'!$L$2)+(M19*'IT Tech Functional Reqs'!$M$2)+(N19*'IT Tech Functional Reqs'!$N$2)+(O19*'IT Tech Functional Reqs'!$O$2)+(P19*'IT Tech Functional Reqs'!$P$2)+(Q19*'IT Tech Functional Reqs'!$Q$2)+(R19*'IT Tech Functional Reqs'!$R$2)+(S19*'IT Tech Functional Reqs'!$S$4)</f>
        <v>0</v>
      </c>
      <c r="U19" s="76">
        <f t="shared" si="9"/>
        <v>0</v>
      </c>
      <c r="V19" s="76">
        <f t="shared" si="10"/>
        <v>0</v>
      </c>
      <c r="W19" s="76">
        <f t="shared" si="11"/>
        <v>5</v>
      </c>
      <c r="X19" s="80"/>
      <c r="Y19" s="78"/>
    </row>
    <row r="20" spans="1:25" s="71" customFormat="1" ht="75" customHeight="1" x14ac:dyDescent="0.2">
      <c r="A20" s="72" t="s">
        <v>72</v>
      </c>
      <c r="B20" s="79" t="s">
        <v>56</v>
      </c>
      <c r="C20" s="73" t="s">
        <v>41</v>
      </c>
      <c r="D20" s="74" t="s">
        <v>75</v>
      </c>
      <c r="E20" s="73" t="s">
        <v>43</v>
      </c>
      <c r="F20" s="75" t="s">
        <v>544</v>
      </c>
      <c r="G20" s="31"/>
      <c r="H20" s="1" t="s">
        <v>39</v>
      </c>
      <c r="I20" s="1" t="s">
        <v>39</v>
      </c>
      <c r="J20" s="1" t="s">
        <v>39</v>
      </c>
      <c r="K20" s="76">
        <f t="shared" si="0"/>
        <v>0</v>
      </c>
      <c r="L20" s="76">
        <f t="shared" si="1"/>
        <v>0</v>
      </c>
      <c r="M20" s="76">
        <f t="shared" si="2"/>
        <v>0</v>
      </c>
      <c r="N20" s="76">
        <f t="shared" si="3"/>
        <v>0</v>
      </c>
      <c r="O20" s="76">
        <f t="shared" si="4"/>
        <v>0</v>
      </c>
      <c r="P20" s="76">
        <f t="shared" si="5"/>
        <v>0</v>
      </c>
      <c r="Q20" s="76">
        <f t="shared" si="6"/>
        <v>0</v>
      </c>
      <c r="R20" s="76">
        <f t="shared" si="7"/>
        <v>0</v>
      </c>
      <c r="S20" s="76">
        <f t="shared" si="8"/>
        <v>0</v>
      </c>
      <c r="T20" s="76">
        <f>+(K20*'IT Tech Functional Reqs'!$K$2)+(L20*'IT Tech Functional Reqs'!$L$2)+(M20*'IT Tech Functional Reqs'!$M$2)+(N20*'IT Tech Functional Reqs'!$N$2)+(O20*'IT Tech Functional Reqs'!$O$2)+(P20*'IT Tech Functional Reqs'!$P$2)+(Q20*'IT Tech Functional Reqs'!$Q$2)+(R20*'IT Tech Functional Reqs'!$R$2)+(S20*'IT Tech Functional Reqs'!$S$4)</f>
        <v>0</v>
      </c>
      <c r="U20" s="76">
        <f t="shared" si="9"/>
        <v>0</v>
      </c>
      <c r="V20" s="76">
        <f t="shared" si="10"/>
        <v>0</v>
      </c>
      <c r="W20" s="76">
        <f t="shared" si="11"/>
        <v>5</v>
      </c>
      <c r="X20" s="80"/>
      <c r="Y20" s="78"/>
    </row>
    <row r="21" spans="1:25" s="71" customFormat="1" ht="75" customHeight="1" x14ac:dyDescent="0.2">
      <c r="A21" s="72" t="s">
        <v>74</v>
      </c>
      <c r="B21" s="73" t="s">
        <v>77</v>
      </c>
      <c r="C21" s="73" t="s">
        <v>41</v>
      </c>
      <c r="D21" s="74" t="s">
        <v>78</v>
      </c>
      <c r="E21" s="73" t="s">
        <v>43</v>
      </c>
      <c r="F21" s="81" t="s">
        <v>545</v>
      </c>
      <c r="G21" s="32"/>
      <c r="H21" s="1" t="s">
        <v>39</v>
      </c>
      <c r="I21" s="1" t="s">
        <v>39</v>
      </c>
      <c r="J21" s="1" t="s">
        <v>39</v>
      </c>
      <c r="K21" s="76">
        <f t="shared" si="0"/>
        <v>0</v>
      </c>
      <c r="L21" s="76">
        <f t="shared" si="1"/>
        <v>0</v>
      </c>
      <c r="M21" s="76">
        <f t="shared" si="2"/>
        <v>0</v>
      </c>
      <c r="N21" s="76">
        <f t="shared" si="3"/>
        <v>0</v>
      </c>
      <c r="O21" s="76">
        <f t="shared" si="4"/>
        <v>0</v>
      </c>
      <c r="P21" s="76">
        <f t="shared" si="5"/>
        <v>0</v>
      </c>
      <c r="Q21" s="76">
        <f t="shared" si="6"/>
        <v>0</v>
      </c>
      <c r="R21" s="76">
        <f t="shared" si="7"/>
        <v>0</v>
      </c>
      <c r="S21" s="76">
        <f t="shared" si="8"/>
        <v>0</v>
      </c>
      <c r="T21" s="76">
        <f>+(K21*'IT Tech Functional Reqs'!$K$2)+(L21*'IT Tech Functional Reqs'!$L$2)+(M21*'IT Tech Functional Reqs'!$M$2)+(N21*'IT Tech Functional Reqs'!$N$2)+(O21*'IT Tech Functional Reqs'!$O$2)+(P21*'IT Tech Functional Reqs'!$P$2)+(Q21*'IT Tech Functional Reqs'!$Q$2)+(R21*'IT Tech Functional Reqs'!$R$2)+(S21*'IT Tech Functional Reqs'!$S$4)</f>
        <v>0</v>
      </c>
      <c r="U21" s="76">
        <f t="shared" si="9"/>
        <v>0</v>
      </c>
      <c r="V21" s="76">
        <f t="shared" si="10"/>
        <v>0</v>
      </c>
      <c r="W21" s="76">
        <f t="shared" si="11"/>
        <v>5</v>
      </c>
      <c r="X21" s="80"/>
      <c r="Y21" s="78"/>
    </row>
    <row r="22" spans="1:25" s="71" customFormat="1" ht="75" customHeight="1" x14ac:dyDescent="0.2">
      <c r="A22" s="72" t="s">
        <v>76</v>
      </c>
      <c r="B22" s="73" t="s">
        <v>77</v>
      </c>
      <c r="C22" s="73" t="s">
        <v>41</v>
      </c>
      <c r="D22" s="74" t="s">
        <v>80</v>
      </c>
      <c r="E22" s="73" t="s">
        <v>43</v>
      </c>
      <c r="F22" s="81" t="s">
        <v>546</v>
      </c>
      <c r="G22" s="32"/>
      <c r="H22" s="1" t="s">
        <v>39</v>
      </c>
      <c r="I22" s="1" t="s">
        <v>39</v>
      </c>
      <c r="J22" s="1" t="s">
        <v>39</v>
      </c>
      <c r="K22" s="76">
        <f t="shared" si="0"/>
        <v>0</v>
      </c>
      <c r="L22" s="76">
        <f t="shared" si="1"/>
        <v>0</v>
      </c>
      <c r="M22" s="76">
        <f t="shared" si="2"/>
        <v>0</v>
      </c>
      <c r="N22" s="76">
        <f t="shared" si="3"/>
        <v>0</v>
      </c>
      <c r="O22" s="76">
        <f t="shared" si="4"/>
        <v>0</v>
      </c>
      <c r="P22" s="76">
        <f t="shared" si="5"/>
        <v>0</v>
      </c>
      <c r="Q22" s="76">
        <f t="shared" si="6"/>
        <v>0</v>
      </c>
      <c r="R22" s="76">
        <f t="shared" si="7"/>
        <v>0</v>
      </c>
      <c r="S22" s="76">
        <f t="shared" si="8"/>
        <v>0</v>
      </c>
      <c r="T22" s="76">
        <f>+(K22*'IT Tech Functional Reqs'!$K$2)+(L22*'IT Tech Functional Reqs'!$L$2)+(M22*'IT Tech Functional Reqs'!$M$2)+(N22*'IT Tech Functional Reqs'!$N$2)+(O22*'IT Tech Functional Reqs'!$O$2)+(P22*'IT Tech Functional Reqs'!$P$2)+(Q22*'IT Tech Functional Reqs'!$Q$2)+(R22*'IT Tech Functional Reqs'!$R$2)+(S22*'IT Tech Functional Reqs'!$S$4)</f>
        <v>0</v>
      </c>
      <c r="U22" s="76">
        <f t="shared" si="9"/>
        <v>0</v>
      </c>
      <c r="V22" s="76">
        <f t="shared" si="10"/>
        <v>0</v>
      </c>
      <c r="W22" s="76">
        <f t="shared" si="11"/>
        <v>5</v>
      </c>
      <c r="X22" s="77"/>
      <c r="Y22" s="78"/>
    </row>
    <row r="23" spans="1:25" s="71" customFormat="1" ht="75" customHeight="1" x14ac:dyDescent="0.2">
      <c r="A23" s="72" t="s">
        <v>79</v>
      </c>
      <c r="B23" s="73" t="s">
        <v>77</v>
      </c>
      <c r="C23" s="73" t="s">
        <v>41</v>
      </c>
      <c r="D23" s="74" t="s">
        <v>82</v>
      </c>
      <c r="E23" s="73" t="s">
        <v>43</v>
      </c>
      <c r="F23" s="75" t="s">
        <v>547</v>
      </c>
      <c r="G23" s="32"/>
      <c r="H23" s="1" t="s">
        <v>39</v>
      </c>
      <c r="I23" s="1" t="s">
        <v>39</v>
      </c>
      <c r="J23" s="1" t="s">
        <v>39</v>
      </c>
      <c r="K23" s="76">
        <f t="shared" si="0"/>
        <v>0</v>
      </c>
      <c r="L23" s="76">
        <f t="shared" si="1"/>
        <v>0</v>
      </c>
      <c r="M23" s="76">
        <f t="shared" si="2"/>
        <v>0</v>
      </c>
      <c r="N23" s="76">
        <f t="shared" si="3"/>
        <v>0</v>
      </c>
      <c r="O23" s="76">
        <f t="shared" si="4"/>
        <v>0</v>
      </c>
      <c r="P23" s="76">
        <f t="shared" si="5"/>
        <v>0</v>
      </c>
      <c r="Q23" s="76">
        <f t="shared" si="6"/>
        <v>0</v>
      </c>
      <c r="R23" s="76">
        <f t="shared" si="7"/>
        <v>0</v>
      </c>
      <c r="S23" s="76">
        <f t="shared" si="8"/>
        <v>0</v>
      </c>
      <c r="T23" s="76">
        <f>+(K23*'IT Tech Functional Reqs'!$K$2)+(L23*'IT Tech Functional Reqs'!$L$2)+(M23*'IT Tech Functional Reqs'!$M$2)+(N23*'IT Tech Functional Reqs'!$N$2)+(O23*'IT Tech Functional Reqs'!$O$2)+(P23*'IT Tech Functional Reqs'!$P$2)+(Q23*'IT Tech Functional Reqs'!$Q$2)+(R23*'IT Tech Functional Reqs'!$R$2)+(S23*'IT Tech Functional Reqs'!$S$4)</f>
        <v>0</v>
      </c>
      <c r="U23" s="76">
        <f t="shared" si="9"/>
        <v>0</v>
      </c>
      <c r="V23" s="76">
        <f t="shared" si="10"/>
        <v>0</v>
      </c>
      <c r="W23" s="76">
        <f t="shared" si="11"/>
        <v>5</v>
      </c>
      <c r="X23" s="77"/>
      <c r="Y23" s="78"/>
    </row>
    <row r="24" spans="1:25" s="71" customFormat="1" ht="75" customHeight="1" x14ac:dyDescent="0.2">
      <c r="A24" s="72" t="s">
        <v>81</v>
      </c>
      <c r="B24" s="73" t="s">
        <v>77</v>
      </c>
      <c r="C24" s="73" t="s">
        <v>36</v>
      </c>
      <c r="D24" s="74" t="s">
        <v>84</v>
      </c>
      <c r="E24" s="73" t="s">
        <v>38</v>
      </c>
      <c r="F24" s="75" t="s">
        <v>548</v>
      </c>
      <c r="G24" s="32"/>
      <c r="H24" s="1" t="s">
        <v>39</v>
      </c>
      <c r="I24" s="1" t="s">
        <v>39</v>
      </c>
      <c r="J24" s="1" t="s">
        <v>39</v>
      </c>
      <c r="K24" s="76">
        <f t="shared" si="0"/>
        <v>0</v>
      </c>
      <c r="L24" s="76">
        <f t="shared" si="1"/>
        <v>0</v>
      </c>
      <c r="M24" s="76">
        <f t="shared" si="2"/>
        <v>0</v>
      </c>
      <c r="N24" s="76">
        <f t="shared" si="3"/>
        <v>0</v>
      </c>
      <c r="O24" s="76">
        <f t="shared" si="4"/>
        <v>0</v>
      </c>
      <c r="P24" s="76">
        <f t="shared" si="5"/>
        <v>0</v>
      </c>
      <c r="Q24" s="76">
        <f t="shared" si="6"/>
        <v>0</v>
      </c>
      <c r="R24" s="76">
        <f t="shared" si="7"/>
        <v>0</v>
      </c>
      <c r="S24" s="76">
        <f t="shared" si="8"/>
        <v>0</v>
      </c>
      <c r="T24" s="76">
        <f>+(K24*'IT Tech Functional Reqs'!$K$2)+(L24*'IT Tech Functional Reqs'!$L$2)+(M24*'IT Tech Functional Reqs'!$M$2)+(N24*'IT Tech Functional Reqs'!$N$2)+(O24*'IT Tech Functional Reqs'!$O$2)+(P24*'IT Tech Functional Reqs'!$P$2)+(Q24*'IT Tech Functional Reqs'!$Q$2)+(R24*'IT Tech Functional Reqs'!$R$2)+(S24*'IT Tech Functional Reqs'!$S$4)</f>
        <v>0</v>
      </c>
      <c r="U24" s="76">
        <f t="shared" si="9"/>
        <v>0</v>
      </c>
      <c r="V24" s="76">
        <f t="shared" si="10"/>
        <v>0</v>
      </c>
      <c r="W24" s="76">
        <f t="shared" si="11"/>
        <v>3</v>
      </c>
      <c r="X24" s="77"/>
      <c r="Y24" s="78"/>
    </row>
    <row r="25" spans="1:25" s="71" customFormat="1" ht="75" customHeight="1" x14ac:dyDescent="0.2">
      <c r="A25" s="72" t="s">
        <v>83</v>
      </c>
      <c r="B25" s="73" t="s">
        <v>77</v>
      </c>
      <c r="C25" s="73" t="s">
        <v>41</v>
      </c>
      <c r="D25" s="74" t="s">
        <v>86</v>
      </c>
      <c r="E25" s="73" t="s">
        <v>43</v>
      </c>
      <c r="F25" s="75" t="s">
        <v>549</v>
      </c>
      <c r="G25" s="32"/>
      <c r="H25" s="1" t="s">
        <v>39</v>
      </c>
      <c r="I25" s="1" t="s">
        <v>39</v>
      </c>
      <c r="J25" s="1" t="s">
        <v>39</v>
      </c>
      <c r="K25" s="76">
        <f t="shared" si="0"/>
        <v>0</v>
      </c>
      <c r="L25" s="76">
        <f t="shared" si="1"/>
        <v>0</v>
      </c>
      <c r="M25" s="76">
        <f t="shared" si="2"/>
        <v>0</v>
      </c>
      <c r="N25" s="76">
        <f t="shared" si="3"/>
        <v>0</v>
      </c>
      <c r="O25" s="76">
        <f t="shared" si="4"/>
        <v>0</v>
      </c>
      <c r="P25" s="76">
        <f t="shared" si="5"/>
        <v>0</v>
      </c>
      <c r="Q25" s="76">
        <f t="shared" si="6"/>
        <v>0</v>
      </c>
      <c r="R25" s="76">
        <f t="shared" si="7"/>
        <v>0</v>
      </c>
      <c r="S25" s="76">
        <f t="shared" si="8"/>
        <v>0</v>
      </c>
      <c r="T25" s="76">
        <f>+(K25*'IT Tech Functional Reqs'!$K$2)+(L25*'IT Tech Functional Reqs'!$L$2)+(M25*'IT Tech Functional Reqs'!$M$2)+(N25*'IT Tech Functional Reqs'!$N$2)+(O25*'IT Tech Functional Reqs'!$O$2)+(P25*'IT Tech Functional Reqs'!$P$2)+(Q25*'IT Tech Functional Reqs'!$Q$2)+(R25*'IT Tech Functional Reqs'!$R$2)+(S25*'IT Tech Functional Reqs'!$S$4)</f>
        <v>0</v>
      </c>
      <c r="U25" s="76">
        <f t="shared" si="9"/>
        <v>0</v>
      </c>
      <c r="V25" s="76">
        <f t="shared" si="10"/>
        <v>0</v>
      </c>
      <c r="W25" s="76">
        <f t="shared" si="11"/>
        <v>5</v>
      </c>
      <c r="X25" s="77"/>
      <c r="Y25" s="78"/>
    </row>
    <row r="26" spans="1:25" s="71" customFormat="1" ht="75" customHeight="1" x14ac:dyDescent="0.2">
      <c r="A26" s="72" t="s">
        <v>186</v>
      </c>
      <c r="B26" s="73" t="s">
        <v>77</v>
      </c>
      <c r="C26" s="73" t="s">
        <v>41</v>
      </c>
      <c r="D26" s="74"/>
      <c r="E26" s="73"/>
      <c r="F26" s="75" t="s">
        <v>509</v>
      </c>
      <c r="G26" s="32"/>
      <c r="H26" s="1" t="s">
        <v>39</v>
      </c>
      <c r="I26" s="1" t="s">
        <v>39</v>
      </c>
      <c r="J26" s="1" t="s">
        <v>39</v>
      </c>
      <c r="K26" s="76">
        <f t="shared" ref="K26" si="12">COUNTIFS(C26:C26,"=High",H26:H26,"=YES-Fully meets")</f>
        <v>0</v>
      </c>
      <c r="L26" s="76">
        <f t="shared" ref="L26" si="13">COUNTIFS(C26:C26,"=High",H26:H26,"=YES-Partially meets")</f>
        <v>0</v>
      </c>
      <c r="M26" s="76">
        <f t="shared" ref="M26" si="14">COUNTIFS(C26:C26,"=High",H26:H26,"=NO-Does not meet")</f>
        <v>0</v>
      </c>
      <c r="N26" s="76">
        <f t="shared" ref="N26" si="15">COUNTIFS(C26:C26,"=Medium",H26:H26,"=YES-Fully meets")</f>
        <v>0</v>
      </c>
      <c r="O26" s="76">
        <f t="shared" ref="O26" si="16">COUNTIFS(C26:C26,"=Medium",H26:H26,"=YES-Partially meets")</f>
        <v>0</v>
      </c>
      <c r="P26" s="76">
        <f t="shared" ref="P26" si="17">COUNTIFS(C26:C26,"=Medium",H26:H26,"=NO-Does not meet")</f>
        <v>0</v>
      </c>
      <c r="Q26" s="76">
        <f t="shared" ref="Q26" si="18">COUNTIFS(C26:C26,"=Low",H26:H26,"=YES-Fully meets")</f>
        <v>0</v>
      </c>
      <c r="R26" s="76">
        <f t="shared" ref="R26" si="19">COUNTIFS(C26:C26,"=Low",H26:H26,"=YES-Partially meets")</f>
        <v>0</v>
      </c>
      <c r="S26" s="76">
        <f t="shared" ref="S26" si="20">COUNTIFS(C26:C26,"=Low",H26:H26,"=NO-Does not meet")</f>
        <v>0</v>
      </c>
      <c r="T26" s="76">
        <f>+(K26*'IT Tech Functional Reqs'!$K$2)+(L26*'IT Tech Functional Reqs'!$L$2)+(M26*'IT Tech Functional Reqs'!$M$2)+(N26*'IT Tech Functional Reqs'!$N$2)+(O26*'IT Tech Functional Reqs'!$O$2)+(P26*'IT Tech Functional Reqs'!$P$2)+(Q26*'IT Tech Functional Reqs'!$Q$2)+(R26*'IT Tech Functional Reqs'!$R$2)+(S26*'IT Tech Functional Reqs'!$S$4)</f>
        <v>0</v>
      </c>
      <c r="U26" s="76">
        <f t="shared" si="9"/>
        <v>0</v>
      </c>
      <c r="V26" s="76">
        <f t="shared" ref="V26" si="21">+T26*U26</f>
        <v>0</v>
      </c>
      <c r="W26" s="76">
        <f t="shared" ref="W26" si="22">IF(C26="High",$K$2,IF(C26="Medium",$N$2,$Q$2))</f>
        <v>5</v>
      </c>
      <c r="X26" s="77"/>
      <c r="Y26" s="78"/>
    </row>
    <row r="27" spans="1:25" s="71" customFormat="1" ht="75" customHeight="1" x14ac:dyDescent="0.2">
      <c r="A27" s="72" t="s">
        <v>85</v>
      </c>
      <c r="B27" s="73" t="s">
        <v>88</v>
      </c>
      <c r="C27" s="73" t="s">
        <v>41</v>
      </c>
      <c r="D27" s="74" t="s">
        <v>89</v>
      </c>
      <c r="E27" s="73" t="s">
        <v>43</v>
      </c>
      <c r="F27" s="82" t="s">
        <v>550</v>
      </c>
      <c r="G27" s="31"/>
      <c r="H27" s="1" t="s">
        <v>39</v>
      </c>
      <c r="I27" s="1" t="s">
        <v>39</v>
      </c>
      <c r="J27" s="1" t="s">
        <v>39</v>
      </c>
      <c r="K27" s="76">
        <f t="shared" si="0"/>
        <v>0</v>
      </c>
      <c r="L27" s="76">
        <f t="shared" si="1"/>
        <v>0</v>
      </c>
      <c r="M27" s="76">
        <f t="shared" si="2"/>
        <v>0</v>
      </c>
      <c r="N27" s="76">
        <f t="shared" si="3"/>
        <v>0</v>
      </c>
      <c r="O27" s="76">
        <f t="shared" si="4"/>
        <v>0</v>
      </c>
      <c r="P27" s="76">
        <f t="shared" si="5"/>
        <v>0</v>
      </c>
      <c r="Q27" s="76">
        <f t="shared" si="6"/>
        <v>0</v>
      </c>
      <c r="R27" s="76">
        <f t="shared" si="7"/>
        <v>0</v>
      </c>
      <c r="S27" s="76">
        <f t="shared" si="8"/>
        <v>0</v>
      </c>
      <c r="T27" s="76">
        <f>+(K27*'IT Tech Functional Reqs'!$K$2)+(L27*'IT Tech Functional Reqs'!$L$2)+(M27*'IT Tech Functional Reqs'!$M$2)+(N27*'IT Tech Functional Reqs'!$N$2)+(O27*'IT Tech Functional Reqs'!$O$2)+(P27*'IT Tech Functional Reqs'!$P$2)+(Q27*'IT Tech Functional Reqs'!$Q$2)+(R27*'IT Tech Functional Reqs'!$R$2)+(S27*'IT Tech Functional Reqs'!$S$4)</f>
        <v>0</v>
      </c>
      <c r="U27" s="76">
        <f t="shared" si="9"/>
        <v>0</v>
      </c>
      <c r="V27" s="76">
        <f t="shared" si="10"/>
        <v>0</v>
      </c>
      <c r="W27" s="76">
        <f t="shared" si="11"/>
        <v>5</v>
      </c>
      <c r="X27" s="80"/>
      <c r="Y27" s="78"/>
    </row>
    <row r="28" spans="1:25" s="71" customFormat="1" ht="75" customHeight="1" x14ac:dyDescent="0.2">
      <c r="A28" s="72" t="s">
        <v>87</v>
      </c>
      <c r="B28" s="73" t="s">
        <v>88</v>
      </c>
      <c r="C28" s="73" t="s">
        <v>41</v>
      </c>
      <c r="D28" s="74"/>
      <c r="E28" s="73"/>
      <c r="F28" s="75" t="s">
        <v>552</v>
      </c>
      <c r="G28" s="31"/>
      <c r="H28" s="1" t="s">
        <v>39</v>
      </c>
      <c r="I28" s="1" t="s">
        <v>39</v>
      </c>
      <c r="J28" s="1" t="s">
        <v>39</v>
      </c>
      <c r="K28" s="76">
        <f t="shared" ref="K28:K53" si="23">COUNTIFS(C28:C28,"=High",H28:H28,"=YES-Fully meets")</f>
        <v>0</v>
      </c>
      <c r="L28" s="76">
        <f t="shared" ref="L28:L53" si="24">COUNTIFS(C28:C28,"=High",H28:H28,"=YES-Partially meets")</f>
        <v>0</v>
      </c>
      <c r="M28" s="76">
        <f t="shared" ref="M28:M53" si="25">COUNTIFS(C28:C28,"=High",H28:H28,"=NO-Does not meet")</f>
        <v>0</v>
      </c>
      <c r="N28" s="76">
        <f t="shared" ref="N28:N53" si="26">COUNTIFS(C28:C28,"=Medium",H28:H28,"=YES-Fully meets")</f>
        <v>0</v>
      </c>
      <c r="O28" s="76">
        <f t="shared" ref="O28:O53" si="27">COUNTIFS(C28:C28,"=Medium",H28:H28,"=YES-Partially meets")</f>
        <v>0</v>
      </c>
      <c r="P28" s="76">
        <f t="shared" ref="P28:P53" si="28">COUNTIFS(C28:C28,"=Medium",H28:H28,"=NO-Does not meet")</f>
        <v>0</v>
      </c>
      <c r="Q28" s="76">
        <f t="shared" ref="Q28:Q53" si="29">COUNTIFS(C28:C28,"=Low",H28:H28,"=YES-Fully meets")</f>
        <v>0</v>
      </c>
      <c r="R28" s="76">
        <f t="shared" ref="R28:R53" si="30">COUNTIFS(C28:C28,"=Low",H28:H28,"=YES-Partially meets")</f>
        <v>0</v>
      </c>
      <c r="S28" s="76">
        <f t="shared" ref="S28:S53" si="31">COUNTIFS(C28:C28,"=Low",H28:H28,"=NO-Does not meet")</f>
        <v>0</v>
      </c>
      <c r="T28" s="76">
        <f>+(K28*'IT Tech Functional Reqs'!$K$2)+(L28*'IT Tech Functional Reqs'!$L$2)+(M28*'IT Tech Functional Reqs'!$M$2)+(N28*'IT Tech Functional Reqs'!$N$2)+(O28*'IT Tech Functional Reqs'!$O$2)+(P28*'IT Tech Functional Reqs'!$P$2)+(Q28*'IT Tech Functional Reqs'!$Q$2)+(R28*'IT Tech Functional Reqs'!$R$2)+(S28*'IT Tech Functional Reqs'!$S$4)</f>
        <v>0</v>
      </c>
      <c r="U28" s="76">
        <f t="shared" ref="U28:U53" si="32">IF($I28="Production",1,IF($I28="Development",0.25,0))</f>
        <v>0</v>
      </c>
      <c r="V28" s="76">
        <f t="shared" ref="V28:V53" si="33">+T28*U28</f>
        <v>0</v>
      </c>
      <c r="W28" s="76">
        <f t="shared" ref="W28:W53" si="34">IF(C28="High",$K$2,IF(C28="Medium",$N$2,$Q$2))</f>
        <v>5</v>
      </c>
      <c r="X28" s="77"/>
      <c r="Y28" s="83"/>
    </row>
    <row r="29" spans="1:25" s="71" customFormat="1" ht="75" customHeight="1" x14ac:dyDescent="0.2">
      <c r="A29" s="72" t="s">
        <v>90</v>
      </c>
      <c r="B29" s="73" t="s">
        <v>88</v>
      </c>
      <c r="C29" s="73" t="s">
        <v>41</v>
      </c>
      <c r="D29" s="74"/>
      <c r="E29" s="73"/>
      <c r="F29" s="75" t="s">
        <v>551</v>
      </c>
      <c r="G29" s="31"/>
      <c r="H29" s="1" t="s">
        <v>39</v>
      </c>
      <c r="I29" s="1" t="s">
        <v>39</v>
      </c>
      <c r="J29" s="1" t="s">
        <v>39</v>
      </c>
      <c r="K29" s="76">
        <f t="shared" si="23"/>
        <v>0</v>
      </c>
      <c r="L29" s="76">
        <f t="shared" si="24"/>
        <v>0</v>
      </c>
      <c r="M29" s="76">
        <f t="shared" si="25"/>
        <v>0</v>
      </c>
      <c r="N29" s="76">
        <f t="shared" si="26"/>
        <v>0</v>
      </c>
      <c r="O29" s="76">
        <f t="shared" si="27"/>
        <v>0</v>
      </c>
      <c r="P29" s="76">
        <f t="shared" si="28"/>
        <v>0</v>
      </c>
      <c r="Q29" s="76">
        <f t="shared" si="29"/>
        <v>0</v>
      </c>
      <c r="R29" s="76">
        <f t="shared" si="30"/>
        <v>0</v>
      </c>
      <c r="S29" s="76">
        <f t="shared" si="31"/>
        <v>0</v>
      </c>
      <c r="T29" s="76">
        <f>+(K29*'IT Tech Functional Reqs'!$K$2)+(L29*'IT Tech Functional Reqs'!$L$2)+(M29*'IT Tech Functional Reqs'!$M$2)+(N29*'IT Tech Functional Reqs'!$N$2)+(O29*'IT Tech Functional Reqs'!$O$2)+(P29*'IT Tech Functional Reqs'!$P$2)+(Q29*'IT Tech Functional Reqs'!$Q$2)+(R29*'IT Tech Functional Reqs'!$R$2)+(S29*'IT Tech Functional Reqs'!$S$4)</f>
        <v>0</v>
      </c>
      <c r="U29" s="76">
        <f t="shared" si="32"/>
        <v>0</v>
      </c>
      <c r="V29" s="76">
        <f t="shared" si="33"/>
        <v>0</v>
      </c>
      <c r="W29" s="76">
        <f t="shared" si="34"/>
        <v>5</v>
      </c>
      <c r="X29" s="77"/>
      <c r="Y29" s="83"/>
    </row>
    <row r="30" spans="1:25" s="71" customFormat="1" ht="75" customHeight="1" x14ac:dyDescent="0.2">
      <c r="A30" s="72" t="s">
        <v>91</v>
      </c>
      <c r="B30" s="73" t="s">
        <v>88</v>
      </c>
      <c r="C30" s="73" t="s">
        <v>41</v>
      </c>
      <c r="D30" s="74"/>
      <c r="E30" s="73"/>
      <c r="F30" s="75" t="s">
        <v>553</v>
      </c>
      <c r="G30" s="31"/>
      <c r="H30" s="1" t="s">
        <v>39</v>
      </c>
      <c r="I30" s="1" t="s">
        <v>39</v>
      </c>
      <c r="J30" s="1" t="s">
        <v>39</v>
      </c>
      <c r="K30" s="76">
        <f t="shared" si="23"/>
        <v>0</v>
      </c>
      <c r="L30" s="76">
        <f t="shared" si="24"/>
        <v>0</v>
      </c>
      <c r="M30" s="76">
        <f t="shared" si="25"/>
        <v>0</v>
      </c>
      <c r="N30" s="76">
        <f t="shared" si="26"/>
        <v>0</v>
      </c>
      <c r="O30" s="76">
        <f t="shared" si="27"/>
        <v>0</v>
      </c>
      <c r="P30" s="76">
        <f t="shared" si="28"/>
        <v>0</v>
      </c>
      <c r="Q30" s="76">
        <f t="shared" si="29"/>
        <v>0</v>
      </c>
      <c r="R30" s="76">
        <f t="shared" si="30"/>
        <v>0</v>
      </c>
      <c r="S30" s="76">
        <f t="shared" si="31"/>
        <v>0</v>
      </c>
      <c r="T30" s="76">
        <f>+(K30*'IT Tech Functional Reqs'!$K$2)+(L30*'IT Tech Functional Reqs'!$L$2)+(M30*'IT Tech Functional Reqs'!$M$2)+(N30*'IT Tech Functional Reqs'!$N$2)+(O30*'IT Tech Functional Reqs'!$O$2)+(P30*'IT Tech Functional Reqs'!$P$2)+(Q30*'IT Tech Functional Reqs'!$Q$2)+(R30*'IT Tech Functional Reqs'!$R$2)+(S30*'IT Tech Functional Reqs'!$S$4)</f>
        <v>0</v>
      </c>
      <c r="U30" s="76">
        <f t="shared" si="32"/>
        <v>0</v>
      </c>
      <c r="V30" s="76">
        <f t="shared" si="33"/>
        <v>0</v>
      </c>
      <c r="W30" s="76">
        <f t="shared" si="34"/>
        <v>5</v>
      </c>
      <c r="X30" s="77"/>
      <c r="Y30" s="78"/>
    </row>
    <row r="31" spans="1:25" ht="75" customHeight="1" x14ac:dyDescent="0.2">
      <c r="A31" s="72" t="s">
        <v>92</v>
      </c>
      <c r="B31" s="73" t="s">
        <v>88</v>
      </c>
      <c r="C31" s="73" t="s">
        <v>41</v>
      </c>
      <c r="D31" s="74" t="s">
        <v>94</v>
      </c>
      <c r="E31" s="73" t="s">
        <v>43</v>
      </c>
      <c r="F31" s="81" t="s">
        <v>554</v>
      </c>
      <c r="G31" s="31"/>
      <c r="H31" s="1" t="s">
        <v>39</v>
      </c>
      <c r="I31" s="1" t="s">
        <v>39</v>
      </c>
      <c r="J31" s="1" t="s">
        <v>39</v>
      </c>
      <c r="K31" s="76">
        <f t="shared" si="23"/>
        <v>0</v>
      </c>
      <c r="L31" s="76">
        <f t="shared" si="24"/>
        <v>0</v>
      </c>
      <c r="M31" s="76">
        <f t="shared" si="25"/>
        <v>0</v>
      </c>
      <c r="N31" s="76">
        <f t="shared" si="26"/>
        <v>0</v>
      </c>
      <c r="O31" s="76">
        <f t="shared" si="27"/>
        <v>0</v>
      </c>
      <c r="P31" s="76">
        <f t="shared" si="28"/>
        <v>0</v>
      </c>
      <c r="Q31" s="76">
        <f t="shared" si="29"/>
        <v>0</v>
      </c>
      <c r="R31" s="76">
        <f t="shared" si="30"/>
        <v>0</v>
      </c>
      <c r="S31" s="76">
        <f t="shared" si="31"/>
        <v>0</v>
      </c>
      <c r="T31" s="76">
        <f>+(K31*'IT Tech Functional Reqs'!$K$2)+(L31*'IT Tech Functional Reqs'!$L$2)+(M31*'IT Tech Functional Reqs'!$M$2)+(N31*'IT Tech Functional Reqs'!$N$2)+(O31*'IT Tech Functional Reqs'!$O$2)+(P31*'IT Tech Functional Reqs'!$P$2)+(Q31*'IT Tech Functional Reqs'!$Q$2)+(R31*'IT Tech Functional Reqs'!$R$2)+(S31*'IT Tech Functional Reqs'!$S$4)</f>
        <v>0</v>
      </c>
      <c r="U31" s="76">
        <f t="shared" si="32"/>
        <v>0</v>
      </c>
      <c r="V31" s="76">
        <f t="shared" si="33"/>
        <v>0</v>
      </c>
      <c r="W31" s="76">
        <f t="shared" si="34"/>
        <v>5</v>
      </c>
      <c r="X31" s="84"/>
      <c r="Y31" s="78"/>
    </row>
    <row r="32" spans="1:25" ht="75" customHeight="1" x14ac:dyDescent="0.2">
      <c r="A32" s="72" t="s">
        <v>93</v>
      </c>
      <c r="B32" s="73" t="s">
        <v>88</v>
      </c>
      <c r="C32" s="73" t="s">
        <v>41</v>
      </c>
      <c r="D32" s="74" t="s">
        <v>96</v>
      </c>
      <c r="E32" s="73" t="s">
        <v>43</v>
      </c>
      <c r="F32" s="81" t="s">
        <v>555</v>
      </c>
      <c r="G32" s="31"/>
      <c r="H32" s="1" t="s">
        <v>39</v>
      </c>
      <c r="I32" s="1" t="s">
        <v>39</v>
      </c>
      <c r="J32" s="1" t="s">
        <v>39</v>
      </c>
      <c r="K32" s="76">
        <f t="shared" si="23"/>
        <v>0</v>
      </c>
      <c r="L32" s="76">
        <f t="shared" si="24"/>
        <v>0</v>
      </c>
      <c r="M32" s="76">
        <f t="shared" si="25"/>
        <v>0</v>
      </c>
      <c r="N32" s="76">
        <f t="shared" si="26"/>
        <v>0</v>
      </c>
      <c r="O32" s="76">
        <f t="shared" si="27"/>
        <v>0</v>
      </c>
      <c r="P32" s="76">
        <f t="shared" si="28"/>
        <v>0</v>
      </c>
      <c r="Q32" s="76">
        <f t="shared" si="29"/>
        <v>0</v>
      </c>
      <c r="R32" s="76">
        <f t="shared" si="30"/>
        <v>0</v>
      </c>
      <c r="S32" s="76">
        <f t="shared" si="31"/>
        <v>0</v>
      </c>
      <c r="T32" s="76">
        <f>+(K32*'IT Tech Functional Reqs'!$K$2)+(L32*'IT Tech Functional Reqs'!$L$2)+(M32*'IT Tech Functional Reqs'!$M$2)+(N32*'IT Tech Functional Reqs'!$N$2)+(O32*'IT Tech Functional Reqs'!$O$2)+(P32*'IT Tech Functional Reqs'!$P$2)+(Q32*'IT Tech Functional Reqs'!$Q$2)+(R32*'IT Tech Functional Reqs'!$R$2)+(S32*'IT Tech Functional Reqs'!$S$4)</f>
        <v>0</v>
      </c>
      <c r="U32" s="76">
        <f t="shared" si="32"/>
        <v>0</v>
      </c>
      <c r="V32" s="76">
        <f t="shared" si="33"/>
        <v>0</v>
      </c>
      <c r="W32" s="76">
        <f t="shared" si="34"/>
        <v>5</v>
      </c>
      <c r="X32" s="84"/>
      <c r="Y32" s="78"/>
    </row>
    <row r="33" spans="1:25" ht="75" customHeight="1" x14ac:dyDescent="0.2">
      <c r="A33" s="72" t="s">
        <v>95</v>
      </c>
      <c r="B33" s="73" t="s">
        <v>88</v>
      </c>
      <c r="C33" s="73" t="s">
        <v>36</v>
      </c>
      <c r="D33" s="74" t="s">
        <v>98</v>
      </c>
      <c r="E33" s="73" t="s">
        <v>38</v>
      </c>
      <c r="F33" s="81" t="s">
        <v>556</v>
      </c>
      <c r="G33" s="31"/>
      <c r="H33" s="1" t="s">
        <v>39</v>
      </c>
      <c r="I33" s="1" t="s">
        <v>39</v>
      </c>
      <c r="J33" s="1" t="s">
        <v>39</v>
      </c>
      <c r="K33" s="76">
        <f t="shared" si="23"/>
        <v>0</v>
      </c>
      <c r="L33" s="76">
        <f t="shared" si="24"/>
        <v>0</v>
      </c>
      <c r="M33" s="76">
        <f t="shared" si="25"/>
        <v>0</v>
      </c>
      <c r="N33" s="76">
        <f t="shared" si="26"/>
        <v>0</v>
      </c>
      <c r="O33" s="76">
        <f t="shared" si="27"/>
        <v>0</v>
      </c>
      <c r="P33" s="76">
        <f t="shared" si="28"/>
        <v>0</v>
      </c>
      <c r="Q33" s="76">
        <f t="shared" si="29"/>
        <v>0</v>
      </c>
      <c r="R33" s="76">
        <f t="shared" si="30"/>
        <v>0</v>
      </c>
      <c r="S33" s="76">
        <f t="shared" si="31"/>
        <v>0</v>
      </c>
      <c r="T33" s="76">
        <f>+(K33*'IT Tech Functional Reqs'!$K$2)+(L33*'IT Tech Functional Reqs'!$L$2)+(M33*'IT Tech Functional Reqs'!$M$2)+(N33*'IT Tech Functional Reqs'!$N$2)+(O33*'IT Tech Functional Reqs'!$O$2)+(P33*'IT Tech Functional Reqs'!$P$2)+(Q33*'IT Tech Functional Reqs'!$Q$2)+(R33*'IT Tech Functional Reqs'!$R$2)+(S33*'IT Tech Functional Reqs'!$S$4)</f>
        <v>0</v>
      </c>
      <c r="U33" s="76">
        <f t="shared" si="32"/>
        <v>0</v>
      </c>
      <c r="V33" s="76">
        <f t="shared" si="33"/>
        <v>0</v>
      </c>
      <c r="W33" s="76">
        <f t="shared" si="34"/>
        <v>3</v>
      </c>
      <c r="X33" s="84"/>
      <c r="Y33" s="78"/>
    </row>
    <row r="34" spans="1:25" ht="75" customHeight="1" x14ac:dyDescent="0.2">
      <c r="A34" s="72" t="s">
        <v>97</v>
      </c>
      <c r="B34" s="73" t="s">
        <v>88</v>
      </c>
      <c r="C34" s="73" t="s">
        <v>41</v>
      </c>
      <c r="D34" s="74"/>
      <c r="E34" s="73"/>
      <c r="F34" s="86" t="s">
        <v>557</v>
      </c>
      <c r="G34" s="31"/>
      <c r="H34" s="1" t="s">
        <v>39</v>
      </c>
      <c r="I34" s="1" t="s">
        <v>39</v>
      </c>
      <c r="J34" s="1" t="s">
        <v>39</v>
      </c>
      <c r="K34" s="76">
        <f t="shared" si="23"/>
        <v>0</v>
      </c>
      <c r="L34" s="76">
        <f t="shared" si="24"/>
        <v>0</v>
      </c>
      <c r="M34" s="76">
        <f t="shared" si="25"/>
        <v>0</v>
      </c>
      <c r="N34" s="76">
        <f t="shared" si="26"/>
        <v>0</v>
      </c>
      <c r="O34" s="76">
        <f t="shared" si="27"/>
        <v>0</v>
      </c>
      <c r="P34" s="76">
        <f t="shared" si="28"/>
        <v>0</v>
      </c>
      <c r="Q34" s="76">
        <f t="shared" si="29"/>
        <v>0</v>
      </c>
      <c r="R34" s="76">
        <f t="shared" si="30"/>
        <v>0</v>
      </c>
      <c r="S34" s="76">
        <f t="shared" si="31"/>
        <v>0</v>
      </c>
      <c r="T34" s="76">
        <f>+(K34*'IT Tech Functional Reqs'!$K$2)+(L34*'IT Tech Functional Reqs'!$L$2)+(M34*'IT Tech Functional Reqs'!$M$2)+(N34*'IT Tech Functional Reqs'!$N$2)+(O34*'IT Tech Functional Reqs'!$O$2)+(P34*'IT Tech Functional Reqs'!$P$2)+(Q34*'IT Tech Functional Reqs'!$Q$2)+(R34*'IT Tech Functional Reqs'!$R$2)+(S34*'IT Tech Functional Reqs'!$S$4)</f>
        <v>0</v>
      </c>
      <c r="U34" s="76">
        <f t="shared" si="32"/>
        <v>0</v>
      </c>
      <c r="V34" s="76">
        <f t="shared" si="33"/>
        <v>0</v>
      </c>
      <c r="W34" s="76">
        <f t="shared" si="34"/>
        <v>5</v>
      </c>
      <c r="X34" s="84"/>
      <c r="Y34" s="78"/>
    </row>
    <row r="35" spans="1:25" s="71" customFormat="1" ht="75" customHeight="1" x14ac:dyDescent="0.2">
      <c r="A35" s="72" t="s">
        <v>99</v>
      </c>
      <c r="B35" s="73" t="s">
        <v>88</v>
      </c>
      <c r="C35" s="73" t="s">
        <v>41</v>
      </c>
      <c r="D35" s="74" t="s">
        <v>101</v>
      </c>
      <c r="E35" s="73" t="s">
        <v>43</v>
      </c>
      <c r="F35" s="81" t="s">
        <v>558</v>
      </c>
      <c r="G35" s="31"/>
      <c r="H35" s="1" t="s">
        <v>39</v>
      </c>
      <c r="I35" s="1" t="s">
        <v>39</v>
      </c>
      <c r="J35" s="1" t="s">
        <v>39</v>
      </c>
      <c r="K35" s="76">
        <f t="shared" si="23"/>
        <v>0</v>
      </c>
      <c r="L35" s="76">
        <f t="shared" si="24"/>
        <v>0</v>
      </c>
      <c r="M35" s="76">
        <f t="shared" si="25"/>
        <v>0</v>
      </c>
      <c r="N35" s="76">
        <f t="shared" si="26"/>
        <v>0</v>
      </c>
      <c r="O35" s="76">
        <f t="shared" si="27"/>
        <v>0</v>
      </c>
      <c r="P35" s="76">
        <f t="shared" si="28"/>
        <v>0</v>
      </c>
      <c r="Q35" s="76">
        <f t="shared" si="29"/>
        <v>0</v>
      </c>
      <c r="R35" s="76">
        <f t="shared" si="30"/>
        <v>0</v>
      </c>
      <c r="S35" s="76">
        <f t="shared" si="31"/>
        <v>0</v>
      </c>
      <c r="T35" s="76">
        <f>+(K35*'IT Tech Functional Reqs'!$K$2)+(L35*'IT Tech Functional Reqs'!$L$2)+(M35*'IT Tech Functional Reqs'!$M$2)+(N35*'IT Tech Functional Reqs'!$N$2)+(O35*'IT Tech Functional Reqs'!$O$2)+(P35*'IT Tech Functional Reqs'!$P$2)+(Q35*'IT Tech Functional Reqs'!$Q$2)+(R35*'IT Tech Functional Reqs'!$R$2)+(S35*'IT Tech Functional Reqs'!$S$4)</f>
        <v>0</v>
      </c>
      <c r="U35" s="76">
        <f t="shared" si="32"/>
        <v>0</v>
      </c>
      <c r="V35" s="76">
        <f t="shared" si="33"/>
        <v>0</v>
      </c>
      <c r="W35" s="76">
        <f t="shared" si="34"/>
        <v>5</v>
      </c>
      <c r="X35" s="77"/>
      <c r="Y35" s="78"/>
    </row>
    <row r="36" spans="1:25" s="71" customFormat="1" ht="75" customHeight="1" x14ac:dyDescent="0.2">
      <c r="A36" s="72" t="s">
        <v>100</v>
      </c>
      <c r="B36" s="73" t="s">
        <v>88</v>
      </c>
      <c r="C36" s="73" t="s">
        <v>41</v>
      </c>
      <c r="D36" s="74"/>
      <c r="E36" s="73"/>
      <c r="F36" s="81" t="s">
        <v>559</v>
      </c>
      <c r="G36" s="31"/>
      <c r="H36" s="1" t="s">
        <v>39</v>
      </c>
      <c r="I36" s="1" t="s">
        <v>39</v>
      </c>
      <c r="J36" s="1" t="s">
        <v>39</v>
      </c>
      <c r="K36" s="76"/>
      <c r="L36" s="76"/>
      <c r="M36" s="76"/>
      <c r="N36" s="76"/>
      <c r="O36" s="76"/>
      <c r="P36" s="76"/>
      <c r="Q36" s="76"/>
      <c r="R36" s="76"/>
      <c r="S36" s="76"/>
      <c r="T36" s="76"/>
      <c r="U36" s="76"/>
      <c r="V36" s="76"/>
      <c r="W36" s="76"/>
      <c r="X36" s="77"/>
      <c r="Y36" s="113"/>
    </row>
    <row r="37" spans="1:25" s="71" customFormat="1" ht="75" customHeight="1" x14ac:dyDescent="0.2">
      <c r="A37" s="72" t="s">
        <v>187</v>
      </c>
      <c r="B37" s="73" t="s">
        <v>88</v>
      </c>
      <c r="C37" s="73" t="s">
        <v>41</v>
      </c>
      <c r="D37" s="74"/>
      <c r="E37" s="73"/>
      <c r="F37" s="81" t="s">
        <v>560</v>
      </c>
      <c r="G37" s="31"/>
      <c r="H37" s="1" t="s">
        <v>39</v>
      </c>
      <c r="I37" s="1" t="s">
        <v>39</v>
      </c>
      <c r="J37" s="1" t="s">
        <v>39</v>
      </c>
      <c r="K37" s="76"/>
      <c r="L37" s="76"/>
      <c r="M37" s="76"/>
      <c r="N37" s="76"/>
      <c r="O37" s="76"/>
      <c r="P37" s="76"/>
      <c r="Q37" s="76"/>
      <c r="R37" s="76"/>
      <c r="S37" s="76"/>
      <c r="T37" s="76"/>
      <c r="U37" s="76"/>
      <c r="V37" s="76"/>
      <c r="W37" s="76"/>
      <c r="X37" s="77"/>
      <c r="Y37" s="113"/>
    </row>
    <row r="38" spans="1:25" s="71" customFormat="1" ht="75" customHeight="1" x14ac:dyDescent="0.2">
      <c r="A38" s="72" t="s">
        <v>103</v>
      </c>
      <c r="B38" s="73" t="s">
        <v>88</v>
      </c>
      <c r="C38" s="73" t="s">
        <v>41</v>
      </c>
      <c r="D38" s="74"/>
      <c r="E38" s="73"/>
      <c r="F38" s="81" t="s">
        <v>561</v>
      </c>
      <c r="G38" s="31"/>
      <c r="H38" s="1" t="s">
        <v>39</v>
      </c>
      <c r="I38" s="1" t="s">
        <v>39</v>
      </c>
      <c r="J38" s="1" t="s">
        <v>39</v>
      </c>
      <c r="K38" s="76"/>
      <c r="L38" s="76"/>
      <c r="M38" s="76"/>
      <c r="N38" s="76"/>
      <c r="O38" s="76"/>
      <c r="P38" s="76"/>
      <c r="Q38" s="76"/>
      <c r="R38" s="76"/>
      <c r="S38" s="76"/>
      <c r="T38" s="76"/>
      <c r="U38" s="76"/>
      <c r="V38" s="76"/>
      <c r="W38" s="76"/>
      <c r="X38" s="77"/>
      <c r="Y38" s="113"/>
    </row>
    <row r="39" spans="1:25" s="71" customFormat="1" ht="75" customHeight="1" x14ac:dyDescent="0.25">
      <c r="A39" s="72" t="s">
        <v>105</v>
      </c>
      <c r="B39" s="73" t="s">
        <v>102</v>
      </c>
      <c r="C39" s="73" t="s">
        <v>41</v>
      </c>
      <c r="D39" s="74" t="s">
        <v>104</v>
      </c>
      <c r="E39" s="73" t="s">
        <v>43</v>
      </c>
      <c r="F39" s="82" t="s">
        <v>562</v>
      </c>
      <c r="G39" s="132"/>
      <c r="H39" s="1" t="s">
        <v>39</v>
      </c>
      <c r="I39" s="1" t="s">
        <v>39</v>
      </c>
      <c r="J39" s="1" t="s">
        <v>39</v>
      </c>
      <c r="K39" s="76">
        <f t="shared" si="23"/>
        <v>0</v>
      </c>
      <c r="L39" s="76">
        <f t="shared" si="24"/>
        <v>0</v>
      </c>
      <c r="M39" s="76">
        <f t="shared" si="25"/>
        <v>0</v>
      </c>
      <c r="N39" s="76">
        <f t="shared" si="26"/>
        <v>0</v>
      </c>
      <c r="O39" s="76">
        <f t="shared" si="27"/>
        <v>0</v>
      </c>
      <c r="P39" s="76">
        <f t="shared" si="28"/>
        <v>0</v>
      </c>
      <c r="Q39" s="76">
        <f t="shared" si="29"/>
        <v>0</v>
      </c>
      <c r="R39" s="76">
        <f t="shared" si="30"/>
        <v>0</v>
      </c>
      <c r="S39" s="76">
        <f t="shared" si="31"/>
        <v>0</v>
      </c>
      <c r="T39" s="76">
        <f>+(K39*'IT Tech Functional Reqs'!$K$2)+(L39*'IT Tech Functional Reqs'!$L$2)+(M39*'IT Tech Functional Reqs'!$M$2)+(N39*'IT Tech Functional Reqs'!$N$2)+(O39*'IT Tech Functional Reqs'!$O$2)+(P39*'IT Tech Functional Reqs'!$P$2)+(Q39*'IT Tech Functional Reqs'!$Q$2)+(R39*'IT Tech Functional Reqs'!$R$2)+(S39*'IT Tech Functional Reqs'!$S$4)</f>
        <v>0</v>
      </c>
      <c r="U39" s="76">
        <f t="shared" si="32"/>
        <v>0</v>
      </c>
      <c r="V39" s="76">
        <f t="shared" si="33"/>
        <v>0</v>
      </c>
      <c r="W39" s="76">
        <f t="shared" si="34"/>
        <v>5</v>
      </c>
      <c r="X39" s="80"/>
      <c r="Y39" s="83"/>
    </row>
    <row r="40" spans="1:25" s="71" customFormat="1" ht="75" customHeight="1" x14ac:dyDescent="0.2">
      <c r="A40" s="72" t="s">
        <v>107</v>
      </c>
      <c r="B40" s="73" t="s">
        <v>102</v>
      </c>
      <c r="C40" s="73" t="s">
        <v>41</v>
      </c>
      <c r="D40" s="74" t="s">
        <v>106</v>
      </c>
      <c r="E40" s="73" t="s">
        <v>38</v>
      </c>
      <c r="F40" s="82" t="s">
        <v>563</v>
      </c>
      <c r="G40" s="34"/>
      <c r="H40" s="1" t="s">
        <v>39</v>
      </c>
      <c r="I40" s="1" t="s">
        <v>39</v>
      </c>
      <c r="J40" s="1" t="s">
        <v>39</v>
      </c>
      <c r="K40" s="76">
        <f t="shared" si="23"/>
        <v>0</v>
      </c>
      <c r="L40" s="76">
        <f t="shared" si="24"/>
        <v>0</v>
      </c>
      <c r="M40" s="76">
        <f t="shared" si="25"/>
        <v>0</v>
      </c>
      <c r="N40" s="76">
        <f t="shared" si="26"/>
        <v>0</v>
      </c>
      <c r="O40" s="76">
        <f t="shared" si="27"/>
        <v>0</v>
      </c>
      <c r="P40" s="76">
        <f t="shared" si="28"/>
        <v>0</v>
      </c>
      <c r="Q40" s="76">
        <f t="shared" si="29"/>
        <v>0</v>
      </c>
      <c r="R40" s="76">
        <f t="shared" si="30"/>
        <v>0</v>
      </c>
      <c r="S40" s="76">
        <f t="shared" si="31"/>
        <v>0</v>
      </c>
      <c r="T40" s="76">
        <f>+(K40*'IT Tech Functional Reqs'!$K$2)+(L40*'IT Tech Functional Reqs'!$L$2)+(M40*'IT Tech Functional Reqs'!$M$2)+(N40*'IT Tech Functional Reqs'!$N$2)+(O40*'IT Tech Functional Reqs'!$O$2)+(P40*'IT Tech Functional Reqs'!$P$2)+(Q40*'IT Tech Functional Reqs'!$Q$2)+(R40*'IT Tech Functional Reqs'!$R$2)+(S40*'IT Tech Functional Reqs'!$S$4)</f>
        <v>0</v>
      </c>
      <c r="U40" s="76">
        <f t="shared" si="32"/>
        <v>0</v>
      </c>
      <c r="V40" s="76">
        <f t="shared" si="33"/>
        <v>0</v>
      </c>
      <c r="W40" s="76">
        <f t="shared" si="34"/>
        <v>5</v>
      </c>
      <c r="X40" s="87"/>
      <c r="Y40" s="78"/>
    </row>
    <row r="41" spans="1:25" s="71" customFormat="1" ht="75" customHeight="1" x14ac:dyDescent="0.2">
      <c r="A41" s="72" t="s">
        <v>108</v>
      </c>
      <c r="B41" s="73" t="s">
        <v>102</v>
      </c>
      <c r="C41" s="73" t="s">
        <v>41</v>
      </c>
      <c r="D41" s="74"/>
      <c r="E41" s="73"/>
      <c r="F41" s="75" t="s">
        <v>564</v>
      </c>
      <c r="G41" s="31"/>
      <c r="H41" s="1" t="s">
        <v>39</v>
      </c>
      <c r="I41" s="1" t="s">
        <v>39</v>
      </c>
      <c r="J41" s="1" t="s">
        <v>39</v>
      </c>
      <c r="K41" s="76">
        <f t="shared" si="23"/>
        <v>0</v>
      </c>
      <c r="L41" s="76">
        <f t="shared" si="24"/>
        <v>0</v>
      </c>
      <c r="M41" s="76">
        <f t="shared" si="25"/>
        <v>0</v>
      </c>
      <c r="N41" s="76">
        <f t="shared" si="26"/>
        <v>0</v>
      </c>
      <c r="O41" s="76">
        <f t="shared" si="27"/>
        <v>0</v>
      </c>
      <c r="P41" s="76">
        <f t="shared" si="28"/>
        <v>0</v>
      </c>
      <c r="Q41" s="76">
        <f t="shared" si="29"/>
        <v>0</v>
      </c>
      <c r="R41" s="76">
        <f t="shared" si="30"/>
        <v>0</v>
      </c>
      <c r="S41" s="76">
        <f t="shared" si="31"/>
        <v>0</v>
      </c>
      <c r="T41" s="76">
        <f>+(K41*'IT Tech Functional Reqs'!$K$2)+(L41*'IT Tech Functional Reqs'!$L$2)+(M41*'IT Tech Functional Reqs'!$M$2)+(N41*'IT Tech Functional Reqs'!$N$2)+(O41*'IT Tech Functional Reqs'!$O$2)+(P41*'IT Tech Functional Reqs'!$P$2)+(Q41*'IT Tech Functional Reqs'!$Q$2)+(R41*'IT Tech Functional Reqs'!$R$2)+(S41*'IT Tech Functional Reqs'!$S$4)</f>
        <v>0</v>
      </c>
      <c r="U41" s="76">
        <f t="shared" si="32"/>
        <v>0</v>
      </c>
      <c r="V41" s="76">
        <f t="shared" si="33"/>
        <v>0</v>
      </c>
      <c r="W41" s="76">
        <f t="shared" si="34"/>
        <v>5</v>
      </c>
      <c r="X41" s="77"/>
      <c r="Y41" s="78"/>
    </row>
    <row r="42" spans="1:25" s="71" customFormat="1" ht="75" customHeight="1" x14ac:dyDescent="0.2">
      <c r="A42" s="72" t="s">
        <v>111</v>
      </c>
      <c r="B42" s="73" t="s">
        <v>109</v>
      </c>
      <c r="C42" s="73" t="s">
        <v>41</v>
      </c>
      <c r="D42" s="74" t="s">
        <v>110</v>
      </c>
      <c r="E42" s="73" t="s">
        <v>43</v>
      </c>
      <c r="F42" s="81" t="s">
        <v>565</v>
      </c>
      <c r="G42" s="32"/>
      <c r="H42" s="1" t="s">
        <v>39</v>
      </c>
      <c r="I42" s="1" t="s">
        <v>39</v>
      </c>
      <c r="J42" s="1" t="s">
        <v>39</v>
      </c>
      <c r="K42" s="76">
        <f t="shared" si="23"/>
        <v>0</v>
      </c>
      <c r="L42" s="76">
        <f t="shared" si="24"/>
        <v>0</v>
      </c>
      <c r="M42" s="76">
        <f t="shared" si="25"/>
        <v>0</v>
      </c>
      <c r="N42" s="76">
        <f t="shared" si="26"/>
        <v>0</v>
      </c>
      <c r="O42" s="76">
        <f t="shared" si="27"/>
        <v>0</v>
      </c>
      <c r="P42" s="76">
        <f t="shared" si="28"/>
        <v>0</v>
      </c>
      <c r="Q42" s="76">
        <f t="shared" si="29"/>
        <v>0</v>
      </c>
      <c r="R42" s="76">
        <f t="shared" si="30"/>
        <v>0</v>
      </c>
      <c r="S42" s="76">
        <f t="shared" si="31"/>
        <v>0</v>
      </c>
      <c r="T42" s="76">
        <f>+(K42*'IT Tech Functional Reqs'!$K$2)+(L42*'IT Tech Functional Reqs'!$L$2)+(M42*'IT Tech Functional Reqs'!$M$2)+(N42*'IT Tech Functional Reqs'!$N$2)+(O42*'IT Tech Functional Reqs'!$O$2)+(P42*'IT Tech Functional Reqs'!$P$2)+(Q42*'IT Tech Functional Reqs'!$Q$2)+(R42*'IT Tech Functional Reqs'!$R$2)+(S42*'IT Tech Functional Reqs'!$S$4)</f>
        <v>0</v>
      </c>
      <c r="U42" s="76">
        <f t="shared" si="32"/>
        <v>0</v>
      </c>
      <c r="V42" s="76">
        <f t="shared" si="33"/>
        <v>0</v>
      </c>
      <c r="W42" s="76">
        <f t="shared" si="34"/>
        <v>5</v>
      </c>
      <c r="X42" s="80"/>
      <c r="Y42" s="78"/>
    </row>
    <row r="43" spans="1:25" s="71" customFormat="1" ht="75" customHeight="1" x14ac:dyDescent="0.2">
      <c r="A43" s="72" t="s">
        <v>113</v>
      </c>
      <c r="B43" s="73" t="s">
        <v>109</v>
      </c>
      <c r="C43" s="73" t="s">
        <v>36</v>
      </c>
      <c r="D43" s="74" t="s">
        <v>112</v>
      </c>
      <c r="E43" s="73" t="s">
        <v>38</v>
      </c>
      <c r="F43" s="81" t="s">
        <v>566</v>
      </c>
      <c r="G43" s="32"/>
      <c r="H43" s="1" t="s">
        <v>39</v>
      </c>
      <c r="I43" s="1" t="s">
        <v>39</v>
      </c>
      <c r="J43" s="1" t="s">
        <v>39</v>
      </c>
      <c r="K43" s="76">
        <f t="shared" si="23"/>
        <v>0</v>
      </c>
      <c r="L43" s="76">
        <f t="shared" si="24"/>
        <v>0</v>
      </c>
      <c r="M43" s="76">
        <f t="shared" si="25"/>
        <v>0</v>
      </c>
      <c r="N43" s="76">
        <f t="shared" si="26"/>
        <v>0</v>
      </c>
      <c r="O43" s="76">
        <f t="shared" si="27"/>
        <v>0</v>
      </c>
      <c r="P43" s="76">
        <f t="shared" si="28"/>
        <v>0</v>
      </c>
      <c r="Q43" s="76">
        <f t="shared" si="29"/>
        <v>0</v>
      </c>
      <c r="R43" s="76">
        <f t="shared" si="30"/>
        <v>0</v>
      </c>
      <c r="S43" s="76">
        <f t="shared" si="31"/>
        <v>0</v>
      </c>
      <c r="T43" s="76">
        <f>+(K43*'IT Tech Functional Reqs'!$K$2)+(L43*'IT Tech Functional Reqs'!$L$2)+(M43*'IT Tech Functional Reqs'!$M$2)+(N43*'IT Tech Functional Reqs'!$N$2)+(O43*'IT Tech Functional Reqs'!$O$2)+(P43*'IT Tech Functional Reqs'!$P$2)+(Q43*'IT Tech Functional Reqs'!$Q$2)+(R43*'IT Tech Functional Reqs'!$R$2)+(S43*'IT Tech Functional Reqs'!$S$4)</f>
        <v>0</v>
      </c>
      <c r="U43" s="76">
        <f t="shared" si="32"/>
        <v>0</v>
      </c>
      <c r="V43" s="76">
        <f t="shared" si="33"/>
        <v>0</v>
      </c>
      <c r="W43" s="76">
        <f t="shared" si="34"/>
        <v>3</v>
      </c>
      <c r="X43" s="80"/>
      <c r="Y43" s="78"/>
    </row>
    <row r="44" spans="1:25" s="71" customFormat="1" ht="75" customHeight="1" x14ac:dyDescent="0.2">
      <c r="A44" s="72" t="s">
        <v>115</v>
      </c>
      <c r="B44" s="73" t="s">
        <v>109</v>
      </c>
      <c r="C44" s="73" t="s">
        <v>41</v>
      </c>
      <c r="D44" s="74" t="s">
        <v>114</v>
      </c>
      <c r="E44" s="73" t="s">
        <v>38</v>
      </c>
      <c r="F44" s="81" t="s">
        <v>567</v>
      </c>
      <c r="G44" s="32"/>
      <c r="H44" s="1" t="s">
        <v>39</v>
      </c>
      <c r="I44" s="1" t="s">
        <v>39</v>
      </c>
      <c r="J44" s="1" t="s">
        <v>39</v>
      </c>
      <c r="K44" s="76">
        <f t="shared" si="23"/>
        <v>0</v>
      </c>
      <c r="L44" s="76">
        <f t="shared" si="24"/>
        <v>0</v>
      </c>
      <c r="M44" s="76">
        <f t="shared" si="25"/>
        <v>0</v>
      </c>
      <c r="N44" s="76">
        <f t="shared" si="26"/>
        <v>0</v>
      </c>
      <c r="O44" s="76">
        <f t="shared" si="27"/>
        <v>0</v>
      </c>
      <c r="P44" s="76">
        <f t="shared" si="28"/>
        <v>0</v>
      </c>
      <c r="Q44" s="76">
        <f t="shared" si="29"/>
        <v>0</v>
      </c>
      <c r="R44" s="76">
        <f t="shared" si="30"/>
        <v>0</v>
      </c>
      <c r="S44" s="76">
        <f t="shared" si="31"/>
        <v>0</v>
      </c>
      <c r="T44" s="76">
        <f>+(K44*'IT Tech Functional Reqs'!$K$2)+(L44*'IT Tech Functional Reqs'!$L$2)+(M44*'IT Tech Functional Reqs'!$M$2)+(N44*'IT Tech Functional Reqs'!$N$2)+(O44*'IT Tech Functional Reqs'!$O$2)+(P44*'IT Tech Functional Reqs'!$P$2)+(Q44*'IT Tech Functional Reqs'!$Q$2)+(R44*'IT Tech Functional Reqs'!$R$2)+(S44*'IT Tech Functional Reqs'!$S$4)</f>
        <v>0</v>
      </c>
      <c r="U44" s="76">
        <f t="shared" si="32"/>
        <v>0</v>
      </c>
      <c r="V44" s="76">
        <f t="shared" si="33"/>
        <v>0</v>
      </c>
      <c r="W44" s="76">
        <f t="shared" si="34"/>
        <v>5</v>
      </c>
      <c r="X44" s="80"/>
      <c r="Y44" s="78"/>
    </row>
    <row r="45" spans="1:25" s="71" customFormat="1" ht="75" customHeight="1" x14ac:dyDescent="0.2">
      <c r="A45" s="72" t="s">
        <v>117</v>
      </c>
      <c r="B45" s="73" t="s">
        <v>109</v>
      </c>
      <c r="C45" s="73" t="s">
        <v>36</v>
      </c>
      <c r="D45" s="74" t="s">
        <v>116</v>
      </c>
      <c r="E45" s="73" t="s">
        <v>38</v>
      </c>
      <c r="F45" s="81" t="s">
        <v>568</v>
      </c>
      <c r="G45" s="32"/>
      <c r="H45" s="1" t="s">
        <v>39</v>
      </c>
      <c r="I45" s="1" t="s">
        <v>39</v>
      </c>
      <c r="J45" s="1" t="s">
        <v>39</v>
      </c>
      <c r="K45" s="76">
        <f t="shared" si="23"/>
        <v>0</v>
      </c>
      <c r="L45" s="76">
        <f t="shared" si="24"/>
        <v>0</v>
      </c>
      <c r="M45" s="76">
        <f t="shared" si="25"/>
        <v>0</v>
      </c>
      <c r="N45" s="76">
        <f t="shared" si="26"/>
        <v>0</v>
      </c>
      <c r="O45" s="76">
        <f t="shared" si="27"/>
        <v>0</v>
      </c>
      <c r="P45" s="76">
        <f t="shared" si="28"/>
        <v>0</v>
      </c>
      <c r="Q45" s="76">
        <f t="shared" si="29"/>
        <v>0</v>
      </c>
      <c r="R45" s="76">
        <f t="shared" si="30"/>
        <v>0</v>
      </c>
      <c r="S45" s="76">
        <f t="shared" si="31"/>
        <v>0</v>
      </c>
      <c r="T45" s="76">
        <f>+(K45*'IT Tech Functional Reqs'!$K$2)+(L45*'IT Tech Functional Reqs'!$L$2)+(M45*'IT Tech Functional Reqs'!$M$2)+(N45*'IT Tech Functional Reqs'!$N$2)+(O45*'IT Tech Functional Reqs'!$O$2)+(P45*'IT Tech Functional Reqs'!$P$2)+(Q45*'IT Tech Functional Reqs'!$Q$2)+(R45*'IT Tech Functional Reqs'!$R$2)+(S45*'IT Tech Functional Reqs'!$S$4)</f>
        <v>0</v>
      </c>
      <c r="U45" s="76">
        <f t="shared" si="32"/>
        <v>0</v>
      </c>
      <c r="V45" s="76">
        <f t="shared" si="33"/>
        <v>0</v>
      </c>
      <c r="W45" s="76">
        <f t="shared" si="34"/>
        <v>3</v>
      </c>
      <c r="X45" s="80"/>
      <c r="Y45" s="78"/>
    </row>
    <row r="46" spans="1:25" s="71" customFormat="1" ht="75" customHeight="1" x14ac:dyDescent="0.2">
      <c r="A46" s="72" t="s">
        <v>119</v>
      </c>
      <c r="B46" s="73" t="s">
        <v>109</v>
      </c>
      <c r="C46" s="73" t="s">
        <v>36</v>
      </c>
      <c r="D46" s="74" t="s">
        <v>118</v>
      </c>
      <c r="E46" s="73" t="s">
        <v>38</v>
      </c>
      <c r="F46" s="81" t="s">
        <v>569</v>
      </c>
      <c r="G46" s="32"/>
      <c r="H46" s="1" t="s">
        <v>39</v>
      </c>
      <c r="I46" s="1" t="s">
        <v>39</v>
      </c>
      <c r="J46" s="1" t="s">
        <v>39</v>
      </c>
      <c r="K46" s="76">
        <f t="shared" si="23"/>
        <v>0</v>
      </c>
      <c r="L46" s="76">
        <f t="shared" si="24"/>
        <v>0</v>
      </c>
      <c r="M46" s="76">
        <f t="shared" si="25"/>
        <v>0</v>
      </c>
      <c r="N46" s="76">
        <f t="shared" si="26"/>
        <v>0</v>
      </c>
      <c r="O46" s="76">
        <f t="shared" si="27"/>
        <v>0</v>
      </c>
      <c r="P46" s="76">
        <f t="shared" si="28"/>
        <v>0</v>
      </c>
      <c r="Q46" s="76">
        <f t="shared" si="29"/>
        <v>0</v>
      </c>
      <c r="R46" s="76">
        <f t="shared" si="30"/>
        <v>0</v>
      </c>
      <c r="S46" s="76">
        <f t="shared" si="31"/>
        <v>0</v>
      </c>
      <c r="T46" s="76">
        <f>+(K46*'IT Tech Functional Reqs'!$K$2)+(L46*'IT Tech Functional Reqs'!$L$2)+(M46*'IT Tech Functional Reqs'!$M$2)+(N46*'IT Tech Functional Reqs'!$N$2)+(O46*'IT Tech Functional Reqs'!$O$2)+(P46*'IT Tech Functional Reqs'!$P$2)+(Q46*'IT Tech Functional Reqs'!$Q$2)+(R46*'IT Tech Functional Reqs'!$R$2)+(S46*'IT Tech Functional Reqs'!$S$4)</f>
        <v>0</v>
      </c>
      <c r="U46" s="76">
        <f t="shared" si="32"/>
        <v>0</v>
      </c>
      <c r="V46" s="76">
        <f t="shared" si="33"/>
        <v>0</v>
      </c>
      <c r="W46" s="76">
        <f t="shared" si="34"/>
        <v>3</v>
      </c>
      <c r="X46" s="80"/>
      <c r="Y46" s="78"/>
    </row>
    <row r="47" spans="1:25" s="71" customFormat="1" ht="75" customHeight="1" x14ac:dyDescent="0.2">
      <c r="A47" s="72" t="s">
        <v>121</v>
      </c>
      <c r="B47" s="73" t="s">
        <v>109</v>
      </c>
      <c r="C47" s="73" t="s">
        <v>41</v>
      </c>
      <c r="D47" s="74" t="s">
        <v>120</v>
      </c>
      <c r="E47" s="73" t="s">
        <v>43</v>
      </c>
      <c r="F47" s="75" t="s">
        <v>570</v>
      </c>
      <c r="G47" s="32"/>
      <c r="H47" s="1" t="s">
        <v>39</v>
      </c>
      <c r="I47" s="1" t="s">
        <v>39</v>
      </c>
      <c r="J47" s="1" t="s">
        <v>39</v>
      </c>
      <c r="K47" s="76">
        <f t="shared" si="23"/>
        <v>0</v>
      </c>
      <c r="L47" s="76">
        <f t="shared" si="24"/>
        <v>0</v>
      </c>
      <c r="M47" s="76">
        <f t="shared" si="25"/>
        <v>0</v>
      </c>
      <c r="N47" s="76">
        <f t="shared" si="26"/>
        <v>0</v>
      </c>
      <c r="O47" s="76">
        <f t="shared" si="27"/>
        <v>0</v>
      </c>
      <c r="P47" s="76">
        <f t="shared" si="28"/>
        <v>0</v>
      </c>
      <c r="Q47" s="76">
        <f t="shared" si="29"/>
        <v>0</v>
      </c>
      <c r="R47" s="76">
        <f t="shared" si="30"/>
        <v>0</v>
      </c>
      <c r="S47" s="76">
        <f t="shared" si="31"/>
        <v>0</v>
      </c>
      <c r="T47" s="76">
        <f>+(K47*'IT Tech Functional Reqs'!$K$2)+(L47*'IT Tech Functional Reqs'!$L$2)+(M47*'IT Tech Functional Reqs'!$M$2)+(N47*'IT Tech Functional Reqs'!$N$2)+(O47*'IT Tech Functional Reqs'!$O$2)+(P47*'IT Tech Functional Reqs'!$P$2)+(Q47*'IT Tech Functional Reqs'!$Q$2)+(R47*'IT Tech Functional Reqs'!$R$2)+(S47*'IT Tech Functional Reqs'!$S$4)</f>
        <v>0</v>
      </c>
      <c r="U47" s="76">
        <f t="shared" si="32"/>
        <v>0</v>
      </c>
      <c r="V47" s="76">
        <f t="shared" si="33"/>
        <v>0</v>
      </c>
      <c r="W47" s="76">
        <f t="shared" si="34"/>
        <v>5</v>
      </c>
      <c r="X47" s="80"/>
      <c r="Y47" s="78"/>
    </row>
    <row r="48" spans="1:25" s="71" customFormat="1" ht="75" customHeight="1" x14ac:dyDescent="0.2">
      <c r="A48" s="72" t="s">
        <v>123</v>
      </c>
      <c r="B48" s="73" t="s">
        <v>109</v>
      </c>
      <c r="C48" s="73" t="s">
        <v>36</v>
      </c>
      <c r="D48" s="74" t="s">
        <v>122</v>
      </c>
      <c r="E48" s="73" t="s">
        <v>38</v>
      </c>
      <c r="F48" s="75" t="s">
        <v>571</v>
      </c>
      <c r="G48" s="32"/>
      <c r="H48" s="1" t="s">
        <v>39</v>
      </c>
      <c r="I48" s="1" t="s">
        <v>39</v>
      </c>
      <c r="J48" s="1" t="s">
        <v>39</v>
      </c>
      <c r="K48" s="76">
        <f t="shared" si="23"/>
        <v>0</v>
      </c>
      <c r="L48" s="76">
        <f t="shared" si="24"/>
        <v>0</v>
      </c>
      <c r="M48" s="76">
        <f t="shared" si="25"/>
        <v>0</v>
      </c>
      <c r="N48" s="76">
        <f t="shared" si="26"/>
        <v>0</v>
      </c>
      <c r="O48" s="76">
        <f t="shared" si="27"/>
        <v>0</v>
      </c>
      <c r="P48" s="76">
        <f t="shared" si="28"/>
        <v>0</v>
      </c>
      <c r="Q48" s="76">
        <f t="shared" si="29"/>
        <v>0</v>
      </c>
      <c r="R48" s="76">
        <f t="shared" si="30"/>
        <v>0</v>
      </c>
      <c r="S48" s="76">
        <f t="shared" si="31"/>
        <v>0</v>
      </c>
      <c r="T48" s="76">
        <f>+(K48*'IT Tech Functional Reqs'!$K$2)+(L48*'IT Tech Functional Reqs'!$L$2)+(M48*'IT Tech Functional Reqs'!$M$2)+(N48*'IT Tech Functional Reqs'!$N$2)+(O48*'IT Tech Functional Reqs'!$O$2)+(P48*'IT Tech Functional Reqs'!$P$2)+(Q48*'IT Tech Functional Reqs'!$Q$2)+(R48*'IT Tech Functional Reqs'!$R$2)+(S48*'IT Tech Functional Reqs'!$S$4)</f>
        <v>0</v>
      </c>
      <c r="U48" s="76">
        <f t="shared" si="32"/>
        <v>0</v>
      </c>
      <c r="V48" s="76">
        <f t="shared" si="33"/>
        <v>0</v>
      </c>
      <c r="W48" s="76">
        <f t="shared" si="34"/>
        <v>3</v>
      </c>
      <c r="X48" s="80"/>
      <c r="Y48" s="78"/>
    </row>
    <row r="49" spans="1:25" s="71" customFormat="1" ht="75" customHeight="1" x14ac:dyDescent="0.2">
      <c r="A49" s="72" t="s">
        <v>125</v>
      </c>
      <c r="B49" s="73" t="s">
        <v>109</v>
      </c>
      <c r="C49" s="73" t="s">
        <v>36</v>
      </c>
      <c r="D49" s="74" t="s">
        <v>124</v>
      </c>
      <c r="E49" s="73" t="s">
        <v>38</v>
      </c>
      <c r="F49" s="81" t="s">
        <v>572</v>
      </c>
      <c r="G49" s="32"/>
      <c r="H49" s="1" t="s">
        <v>39</v>
      </c>
      <c r="I49" s="1" t="s">
        <v>39</v>
      </c>
      <c r="J49" s="1" t="s">
        <v>39</v>
      </c>
      <c r="K49" s="76">
        <f t="shared" si="23"/>
        <v>0</v>
      </c>
      <c r="L49" s="76">
        <f t="shared" si="24"/>
        <v>0</v>
      </c>
      <c r="M49" s="76">
        <f t="shared" si="25"/>
        <v>0</v>
      </c>
      <c r="N49" s="76">
        <f t="shared" si="26"/>
        <v>0</v>
      </c>
      <c r="O49" s="76">
        <f t="shared" si="27"/>
        <v>0</v>
      </c>
      <c r="P49" s="76">
        <f t="shared" si="28"/>
        <v>0</v>
      </c>
      <c r="Q49" s="76">
        <f t="shared" si="29"/>
        <v>0</v>
      </c>
      <c r="R49" s="76">
        <f t="shared" si="30"/>
        <v>0</v>
      </c>
      <c r="S49" s="76">
        <f t="shared" si="31"/>
        <v>0</v>
      </c>
      <c r="T49" s="76">
        <f>+(K49*'IT Tech Functional Reqs'!$K$2)+(L49*'IT Tech Functional Reqs'!$L$2)+(M49*'IT Tech Functional Reqs'!$M$2)+(N49*'IT Tech Functional Reqs'!$N$2)+(O49*'IT Tech Functional Reqs'!$O$2)+(P49*'IT Tech Functional Reqs'!$P$2)+(Q49*'IT Tech Functional Reqs'!$Q$2)+(R49*'IT Tech Functional Reqs'!$R$2)+(S49*'IT Tech Functional Reqs'!$S$4)</f>
        <v>0</v>
      </c>
      <c r="U49" s="76">
        <f t="shared" si="32"/>
        <v>0</v>
      </c>
      <c r="V49" s="76">
        <f t="shared" si="33"/>
        <v>0</v>
      </c>
      <c r="W49" s="76">
        <f t="shared" si="34"/>
        <v>3</v>
      </c>
      <c r="X49" s="80"/>
      <c r="Y49" s="78"/>
    </row>
    <row r="50" spans="1:25" s="71" customFormat="1" ht="75" customHeight="1" x14ac:dyDescent="0.2">
      <c r="A50" s="72" t="s">
        <v>127</v>
      </c>
      <c r="B50" s="73" t="s">
        <v>109</v>
      </c>
      <c r="C50" s="73" t="s">
        <v>41</v>
      </c>
      <c r="D50" s="74" t="s">
        <v>126</v>
      </c>
      <c r="E50" s="73" t="s">
        <v>43</v>
      </c>
      <c r="F50" s="81" t="s">
        <v>573</v>
      </c>
      <c r="G50" s="32"/>
      <c r="H50" s="1" t="s">
        <v>39</v>
      </c>
      <c r="I50" s="1" t="s">
        <v>39</v>
      </c>
      <c r="J50" s="1" t="s">
        <v>39</v>
      </c>
      <c r="K50" s="76">
        <f t="shared" si="23"/>
        <v>0</v>
      </c>
      <c r="L50" s="76">
        <f t="shared" si="24"/>
        <v>0</v>
      </c>
      <c r="M50" s="76">
        <f t="shared" si="25"/>
        <v>0</v>
      </c>
      <c r="N50" s="76">
        <f t="shared" si="26"/>
        <v>0</v>
      </c>
      <c r="O50" s="76">
        <f t="shared" si="27"/>
        <v>0</v>
      </c>
      <c r="P50" s="76">
        <f t="shared" si="28"/>
        <v>0</v>
      </c>
      <c r="Q50" s="76">
        <f t="shared" si="29"/>
        <v>0</v>
      </c>
      <c r="R50" s="76">
        <f t="shared" si="30"/>
        <v>0</v>
      </c>
      <c r="S50" s="76">
        <f t="shared" si="31"/>
        <v>0</v>
      </c>
      <c r="T50" s="76">
        <f>+(K50*'IT Tech Functional Reqs'!$K$2)+(L50*'IT Tech Functional Reqs'!$L$2)+(M50*'IT Tech Functional Reqs'!$M$2)+(N50*'IT Tech Functional Reqs'!$N$2)+(O50*'IT Tech Functional Reqs'!$O$2)+(P50*'IT Tech Functional Reqs'!$P$2)+(Q50*'IT Tech Functional Reqs'!$Q$2)+(R50*'IT Tech Functional Reqs'!$R$2)+(S50*'IT Tech Functional Reqs'!$S$4)</f>
        <v>0</v>
      </c>
      <c r="U50" s="76">
        <f t="shared" si="32"/>
        <v>0</v>
      </c>
      <c r="V50" s="76">
        <f t="shared" si="33"/>
        <v>0</v>
      </c>
      <c r="W50" s="76">
        <f t="shared" si="34"/>
        <v>5</v>
      </c>
      <c r="X50" s="80"/>
      <c r="Y50" s="78"/>
    </row>
    <row r="51" spans="1:25" s="71" customFormat="1" ht="75" customHeight="1" x14ac:dyDescent="0.2">
      <c r="A51" s="72" t="s">
        <v>130</v>
      </c>
      <c r="B51" s="73" t="s">
        <v>128</v>
      </c>
      <c r="C51" s="73" t="s">
        <v>41</v>
      </c>
      <c r="D51" s="74" t="s">
        <v>129</v>
      </c>
      <c r="E51" s="73" t="s">
        <v>43</v>
      </c>
      <c r="F51" s="82" t="s">
        <v>574</v>
      </c>
      <c r="G51" s="32"/>
      <c r="H51" s="1" t="s">
        <v>39</v>
      </c>
      <c r="I51" s="1" t="s">
        <v>39</v>
      </c>
      <c r="J51" s="1" t="s">
        <v>39</v>
      </c>
      <c r="K51" s="76">
        <f t="shared" si="23"/>
        <v>0</v>
      </c>
      <c r="L51" s="76">
        <f t="shared" si="24"/>
        <v>0</v>
      </c>
      <c r="M51" s="76">
        <f t="shared" si="25"/>
        <v>0</v>
      </c>
      <c r="N51" s="76">
        <f t="shared" si="26"/>
        <v>0</v>
      </c>
      <c r="O51" s="76">
        <f t="shared" si="27"/>
        <v>0</v>
      </c>
      <c r="P51" s="76">
        <f t="shared" si="28"/>
        <v>0</v>
      </c>
      <c r="Q51" s="76">
        <f t="shared" si="29"/>
        <v>0</v>
      </c>
      <c r="R51" s="76">
        <f t="shared" si="30"/>
        <v>0</v>
      </c>
      <c r="S51" s="76">
        <f t="shared" si="31"/>
        <v>0</v>
      </c>
      <c r="T51" s="76">
        <f>+(K51*'IT Tech Functional Reqs'!$K$2)+(L51*'IT Tech Functional Reqs'!$L$2)+(M51*'IT Tech Functional Reqs'!$M$2)+(N51*'IT Tech Functional Reqs'!$N$2)+(O51*'IT Tech Functional Reqs'!$O$2)+(P51*'IT Tech Functional Reqs'!$P$2)+(Q51*'IT Tech Functional Reqs'!$Q$2)+(R51*'IT Tech Functional Reqs'!$R$2)+(S51*'IT Tech Functional Reqs'!$S$4)</f>
        <v>0</v>
      </c>
      <c r="U51" s="76">
        <f t="shared" si="32"/>
        <v>0</v>
      </c>
      <c r="V51" s="76">
        <f t="shared" si="33"/>
        <v>0</v>
      </c>
      <c r="W51" s="76">
        <f t="shared" si="34"/>
        <v>5</v>
      </c>
      <c r="X51" s="77"/>
      <c r="Y51" s="78"/>
    </row>
    <row r="52" spans="1:25" s="71" customFormat="1" ht="75" customHeight="1" x14ac:dyDescent="0.2">
      <c r="A52" s="72" t="s">
        <v>132</v>
      </c>
      <c r="B52" s="73" t="s">
        <v>128</v>
      </c>
      <c r="C52" s="73" t="s">
        <v>36</v>
      </c>
      <c r="D52" s="74" t="s">
        <v>131</v>
      </c>
      <c r="E52" s="73" t="s">
        <v>38</v>
      </c>
      <c r="F52" s="82" t="s">
        <v>575</v>
      </c>
      <c r="G52" s="133"/>
      <c r="H52" s="1" t="s">
        <v>39</v>
      </c>
      <c r="I52" s="1" t="s">
        <v>39</v>
      </c>
      <c r="J52" s="1" t="s">
        <v>39</v>
      </c>
      <c r="K52" s="76">
        <f t="shared" si="23"/>
        <v>0</v>
      </c>
      <c r="L52" s="76">
        <f t="shared" si="24"/>
        <v>0</v>
      </c>
      <c r="M52" s="76">
        <f t="shared" si="25"/>
        <v>0</v>
      </c>
      <c r="N52" s="76">
        <f t="shared" si="26"/>
        <v>0</v>
      </c>
      <c r="O52" s="76">
        <f t="shared" si="27"/>
        <v>0</v>
      </c>
      <c r="P52" s="76">
        <f t="shared" si="28"/>
        <v>0</v>
      </c>
      <c r="Q52" s="76">
        <f t="shared" si="29"/>
        <v>0</v>
      </c>
      <c r="R52" s="76">
        <f t="shared" si="30"/>
        <v>0</v>
      </c>
      <c r="S52" s="76">
        <f t="shared" si="31"/>
        <v>0</v>
      </c>
      <c r="T52" s="76">
        <f>+(K52*'IT Tech Functional Reqs'!$K$2)+(L52*'IT Tech Functional Reqs'!$L$2)+(M52*'IT Tech Functional Reqs'!$M$2)+(N52*'IT Tech Functional Reqs'!$N$2)+(O52*'IT Tech Functional Reqs'!$O$2)+(P52*'IT Tech Functional Reqs'!$P$2)+(Q52*'IT Tech Functional Reqs'!$Q$2)+(R52*'IT Tech Functional Reqs'!$R$2)+(S52*'IT Tech Functional Reqs'!$S$4)</f>
        <v>0</v>
      </c>
      <c r="U52" s="76">
        <f t="shared" si="32"/>
        <v>0</v>
      </c>
      <c r="V52" s="76">
        <f t="shared" si="33"/>
        <v>0</v>
      </c>
      <c r="W52" s="76">
        <f t="shared" si="34"/>
        <v>3</v>
      </c>
      <c r="X52" s="80"/>
      <c r="Y52" s="78"/>
    </row>
    <row r="53" spans="1:25" s="71" customFormat="1" ht="75" customHeight="1" x14ac:dyDescent="0.2">
      <c r="A53" s="72" t="s">
        <v>511</v>
      </c>
      <c r="B53" s="73" t="s">
        <v>128</v>
      </c>
      <c r="C53" s="73" t="s">
        <v>41</v>
      </c>
      <c r="D53" s="74" t="s">
        <v>133</v>
      </c>
      <c r="E53" s="73" t="s">
        <v>43</v>
      </c>
      <c r="F53" s="86" t="s">
        <v>576</v>
      </c>
      <c r="G53" s="31"/>
      <c r="H53" s="1" t="s">
        <v>39</v>
      </c>
      <c r="I53" s="1" t="s">
        <v>39</v>
      </c>
      <c r="J53" s="1" t="s">
        <v>39</v>
      </c>
      <c r="K53" s="76">
        <f t="shared" si="23"/>
        <v>0</v>
      </c>
      <c r="L53" s="76">
        <f t="shared" si="24"/>
        <v>0</v>
      </c>
      <c r="M53" s="76">
        <f t="shared" si="25"/>
        <v>0</v>
      </c>
      <c r="N53" s="76">
        <f t="shared" si="26"/>
        <v>0</v>
      </c>
      <c r="O53" s="76">
        <f t="shared" si="27"/>
        <v>0</v>
      </c>
      <c r="P53" s="76">
        <f t="shared" si="28"/>
        <v>0</v>
      </c>
      <c r="Q53" s="76">
        <f t="shared" si="29"/>
        <v>0</v>
      </c>
      <c r="R53" s="76">
        <f t="shared" si="30"/>
        <v>0</v>
      </c>
      <c r="S53" s="76">
        <f t="shared" si="31"/>
        <v>0</v>
      </c>
      <c r="T53" s="76">
        <f>+(K53*'IT Tech Functional Reqs'!$K$2)+(L53*'IT Tech Functional Reqs'!$L$2)+(M53*'IT Tech Functional Reqs'!$M$2)+(N53*'IT Tech Functional Reqs'!$N$2)+(O53*'IT Tech Functional Reqs'!$O$2)+(P53*'IT Tech Functional Reqs'!$P$2)+(Q53*'IT Tech Functional Reqs'!$Q$2)+(R53*'IT Tech Functional Reqs'!$R$2)+(S53*'IT Tech Functional Reqs'!$S$4)</f>
        <v>0</v>
      </c>
      <c r="U53" s="76">
        <f t="shared" si="32"/>
        <v>0</v>
      </c>
      <c r="V53" s="76">
        <f t="shared" si="33"/>
        <v>0</v>
      </c>
      <c r="W53" s="76">
        <f t="shared" si="34"/>
        <v>5</v>
      </c>
      <c r="X53" s="80"/>
      <c r="Y53" s="78"/>
    </row>
    <row r="54" spans="1:25" ht="18.75" x14ac:dyDescent="0.3">
      <c r="A54" s="88" t="s">
        <v>134</v>
      </c>
      <c r="B54" s="88"/>
      <c r="C54" s="89"/>
      <c r="D54" s="90"/>
      <c r="E54" s="89"/>
      <c r="F54" s="91"/>
      <c r="G54" s="92"/>
      <c r="H54" s="92"/>
      <c r="I54" s="93"/>
      <c r="J54" s="93"/>
      <c r="K54" s="94">
        <f t="shared" ref="K54:W54" si="35">SUM(K4:K53)</f>
        <v>0</v>
      </c>
      <c r="L54" s="94">
        <f t="shared" si="35"/>
        <v>0</v>
      </c>
      <c r="M54" s="94">
        <f t="shared" si="35"/>
        <v>0</v>
      </c>
      <c r="N54" s="94">
        <f t="shared" si="35"/>
        <v>0</v>
      </c>
      <c r="O54" s="94">
        <f t="shared" si="35"/>
        <v>0</v>
      </c>
      <c r="P54" s="94">
        <f t="shared" si="35"/>
        <v>0</v>
      </c>
      <c r="Q54" s="94">
        <f t="shared" si="35"/>
        <v>0</v>
      </c>
      <c r="R54" s="94">
        <f t="shared" si="35"/>
        <v>0</v>
      </c>
      <c r="S54" s="94">
        <f t="shared" si="35"/>
        <v>0</v>
      </c>
      <c r="T54" s="94">
        <f t="shared" si="35"/>
        <v>0</v>
      </c>
      <c r="U54" s="94">
        <f t="shared" si="35"/>
        <v>0</v>
      </c>
      <c r="V54" s="94">
        <f t="shared" si="35"/>
        <v>0</v>
      </c>
      <c r="W54" s="94">
        <f t="shared" si="35"/>
        <v>203</v>
      </c>
      <c r="X54" s="95"/>
    </row>
  </sheetData>
  <sheetProtection algorithmName="SHA-512" hashValue="oxEANZQVADNIuKBSIXXaWCFYIR/fWOpEjCZO9jQe53FZQDlXcPi2qZ981yvItdnptB//Oe6IiOX/saYo3VE30Q==" saltValue="lFdzvfxKetsYQ4JzOerZsg==" spinCount="100000" sheet="1" selectLockedCells="1"/>
  <sortState xmlns:xlrd2="http://schemas.microsoft.com/office/spreadsheetml/2017/richdata2" ref="A4:Y53">
    <sortCondition ref="B4:B53"/>
    <sortCondition ref="A4:A53"/>
  </sortState>
  <mergeCells count="1">
    <mergeCell ref="H2:J2"/>
  </mergeCells>
  <phoneticPr fontId="36" type="noConversion"/>
  <conditionalFormatting sqref="C5">
    <cfRule type="cellIs" dxfId="325" priority="539" stopIfTrue="1" operator="equal">
      <formula>"Highly Advantageous"</formula>
    </cfRule>
    <cfRule type="cellIs" dxfId="324" priority="538" stopIfTrue="1" operator="equal">
      <formula>"Extremely Advantageous"</formula>
    </cfRule>
    <cfRule type="cellIs" dxfId="323" priority="537" operator="equal">
      <formula>"Minimal"</formula>
    </cfRule>
    <cfRule type="cellIs" dxfId="322" priority="536" operator="equal">
      <formula>"Not Needed"</formula>
    </cfRule>
    <cfRule type="cellIs" dxfId="321" priority="535" operator="equal">
      <formula>"Advantageous"</formula>
    </cfRule>
  </conditionalFormatting>
  <conditionalFormatting sqref="C16">
    <cfRule type="cellIs" dxfId="320" priority="636" operator="equal">
      <formula>"Not Needed"</formula>
    </cfRule>
    <cfRule type="cellIs" dxfId="319" priority="637" operator="equal">
      <formula>"Minimal"</formula>
    </cfRule>
    <cfRule type="cellIs" dxfId="318" priority="638" stopIfTrue="1" operator="equal">
      <formula>"Extremely Advantageous"</formula>
    </cfRule>
    <cfRule type="cellIs" dxfId="317" priority="639" stopIfTrue="1" operator="equal">
      <formula>"Highly Advantageous"</formula>
    </cfRule>
    <cfRule type="cellIs" dxfId="316" priority="632" stopIfTrue="1" operator="equal">
      <formula>"High"</formula>
    </cfRule>
    <cfRule type="cellIs" dxfId="315" priority="633" stopIfTrue="1" operator="equal">
      <formula>"Exception"</formula>
    </cfRule>
    <cfRule type="cellIs" dxfId="314" priority="634" stopIfTrue="1" operator="equal">
      <formula>"Select from Drop Down List"</formula>
    </cfRule>
    <cfRule type="cellIs" dxfId="313" priority="635" operator="equal">
      <formula>"Advantageous"</formula>
    </cfRule>
  </conditionalFormatting>
  <conditionalFormatting sqref="C17:C18">
    <cfRule type="cellIs" dxfId="312" priority="471" stopIfTrue="1" operator="equal">
      <formula>"Exception"</formula>
    </cfRule>
    <cfRule type="cellIs" dxfId="311" priority="477" stopIfTrue="1" operator="equal">
      <formula>"Highly Advantageous"</formula>
    </cfRule>
    <cfRule type="cellIs" dxfId="310" priority="476" stopIfTrue="1" operator="equal">
      <formula>"Extremely Advantageous"</formula>
    </cfRule>
    <cfRule type="cellIs" dxfId="309" priority="472" stopIfTrue="1" operator="equal">
      <formula>"Select from Drop Down List"</formula>
    </cfRule>
  </conditionalFormatting>
  <conditionalFormatting sqref="C20">
    <cfRule type="cellIs" dxfId="308" priority="455" stopIfTrue="1" operator="equal">
      <formula>"Extremely Advantageous"</formula>
    </cfRule>
    <cfRule type="cellIs" dxfId="307" priority="454" operator="equal">
      <formula>"Minimal"</formula>
    </cfRule>
    <cfRule type="cellIs" dxfId="306" priority="453" operator="equal">
      <formula>"Not Needed"</formula>
    </cfRule>
    <cfRule type="cellIs" dxfId="305" priority="452" operator="equal">
      <formula>"Advantageous"</formula>
    </cfRule>
    <cfRule type="cellIs" dxfId="304" priority="456" stopIfTrue="1" operator="equal">
      <formula>"Highly Advantageous"</formula>
    </cfRule>
  </conditionalFormatting>
  <conditionalFormatting sqref="C20:C26">
    <cfRule type="cellIs" dxfId="303" priority="445" stopIfTrue="1" operator="equal">
      <formula>"Exception"</formula>
    </cfRule>
    <cfRule type="cellIs" dxfId="302" priority="446" stopIfTrue="1" operator="equal">
      <formula>"Select from Drop Down List"</formula>
    </cfRule>
  </conditionalFormatting>
  <conditionalFormatting sqref="C21:C26 D35:E43 C8:E16 D20:E26">
    <cfRule type="cellIs" dxfId="301" priority="447" stopIfTrue="1" operator="equal">
      <formula>"Extremely Advantageous"</formula>
    </cfRule>
  </conditionalFormatting>
  <conditionalFormatting sqref="C21:C26 D35:E43">
    <cfRule type="cellIs" dxfId="300" priority="420" operator="equal">
      <formula>"Advantageous"</formula>
    </cfRule>
    <cfRule type="cellIs" dxfId="299" priority="422" operator="equal">
      <formula>"Minimal"</formula>
    </cfRule>
    <cfRule type="cellIs" dxfId="298" priority="421" operator="equal">
      <formula>"Not Needed"</formula>
    </cfRule>
  </conditionalFormatting>
  <conditionalFormatting sqref="C28">
    <cfRule type="cellIs" dxfId="297" priority="380" operator="equal">
      <formula>"Minimal"</formula>
    </cfRule>
    <cfRule type="cellIs" dxfId="296" priority="383" stopIfTrue="1" operator="equal">
      <formula>"Extremely Advantageous"</formula>
    </cfRule>
    <cfRule type="cellIs" dxfId="295" priority="379" operator="equal">
      <formula>"Not Needed"</formula>
    </cfRule>
    <cfRule type="cellIs" dxfId="294" priority="384" stopIfTrue="1" operator="equal">
      <formula>"Highly Advantageous"</formula>
    </cfRule>
    <cfRule type="cellIs" dxfId="293" priority="378" operator="equal">
      <formula>"Advantageous"</formula>
    </cfRule>
  </conditionalFormatting>
  <conditionalFormatting sqref="C32">
    <cfRule type="cellIs" dxfId="292" priority="6" operator="equal">
      <formula>"Not Needed"</formula>
    </cfRule>
    <cfRule type="cellIs" dxfId="291" priority="7" operator="equal">
      <formula>"Minimal"</formula>
    </cfRule>
    <cfRule type="cellIs" dxfId="290" priority="8" stopIfTrue="1" operator="equal">
      <formula>"Extremely Advantageous"</formula>
    </cfRule>
    <cfRule type="cellIs" dxfId="289" priority="9" stopIfTrue="1" operator="equal">
      <formula>"Highly Advantageous"</formula>
    </cfRule>
    <cfRule type="cellIs" dxfId="288" priority="5" operator="equal">
      <formula>"Advantageous"</formula>
    </cfRule>
  </conditionalFormatting>
  <conditionalFormatting sqref="C35:C42 C44:C45">
    <cfRule type="cellIs" dxfId="287" priority="208" stopIfTrue="1" operator="equal">
      <formula>"Highly Advantageous"</formula>
    </cfRule>
    <cfRule type="cellIs" dxfId="286" priority="207" stopIfTrue="1" operator="equal">
      <formula>"Extremely Advantageous"</formula>
    </cfRule>
    <cfRule type="cellIs" dxfId="285" priority="206" operator="equal">
      <formula>"Minimal"</formula>
    </cfRule>
    <cfRule type="cellIs" dxfId="284" priority="205" operator="equal">
      <formula>"Not Needed"</formula>
    </cfRule>
  </conditionalFormatting>
  <conditionalFormatting sqref="C39">
    <cfRule type="cellIs" dxfId="283" priority="295" operator="equal">
      <formula>"Advantageous"</formula>
    </cfRule>
    <cfRule type="cellIs" dxfId="282" priority="296" operator="equal">
      <formula>"Not Needed"</formula>
    </cfRule>
    <cfRule type="cellIs" dxfId="281" priority="297" operator="equal">
      <formula>"Minimal"</formula>
    </cfRule>
    <cfRule type="cellIs" dxfId="280" priority="298" stopIfTrue="1" operator="equal">
      <formula>"Extremely Advantageous"</formula>
    </cfRule>
    <cfRule type="cellIs" dxfId="279" priority="299" stopIfTrue="1" operator="equal">
      <formula>"Highly Advantageous"</formula>
    </cfRule>
  </conditionalFormatting>
  <conditionalFormatting sqref="C39:C42 C44:C45">
    <cfRule type="cellIs" dxfId="278" priority="204" operator="equal">
      <formula>"Advantageous"</formula>
    </cfRule>
  </conditionalFormatting>
  <conditionalFormatting sqref="C40:C45">
    <cfRule type="cellIs" dxfId="277" priority="178" operator="equal">
      <formula>"Advantageous"</formula>
    </cfRule>
    <cfRule type="cellIs" dxfId="276" priority="179" operator="equal">
      <formula>"Not Needed"</formula>
    </cfRule>
    <cfRule type="cellIs" dxfId="275" priority="181" stopIfTrue="1" operator="equal">
      <formula>"Extremely Advantageous"</formula>
    </cfRule>
    <cfRule type="cellIs" dxfId="274" priority="182" stopIfTrue="1" operator="equal">
      <formula>"Highly Advantageous"</formula>
    </cfRule>
    <cfRule type="cellIs" dxfId="273" priority="180" operator="equal">
      <formula>"Minimal"</formula>
    </cfRule>
  </conditionalFormatting>
  <conditionalFormatting sqref="C43">
    <cfRule type="cellIs" dxfId="272" priority="176" stopIfTrue="1" operator="equal">
      <formula>"Extremely Advantageous"</formula>
    </cfRule>
    <cfRule type="cellIs" dxfId="271" priority="173" operator="equal">
      <formula>"Advantageous"</formula>
    </cfRule>
    <cfRule type="cellIs" dxfId="270" priority="174" operator="equal">
      <formula>"Not Needed"</formula>
    </cfRule>
    <cfRule type="cellIs" dxfId="269" priority="175" operator="equal">
      <formula>"Minimal"</formula>
    </cfRule>
    <cfRule type="cellIs" dxfId="268" priority="177" stopIfTrue="1" operator="equal">
      <formula>"Highly Advantageous"</formula>
    </cfRule>
  </conditionalFormatting>
  <conditionalFormatting sqref="C46">
    <cfRule type="cellIs" dxfId="267" priority="165" operator="equal">
      <formula>"Advantageous"</formula>
    </cfRule>
    <cfRule type="cellIs" dxfId="266" priority="169" stopIfTrue="1" operator="equal">
      <formula>"Highly Advantageous"</formula>
    </cfRule>
    <cfRule type="cellIs" dxfId="265" priority="167" operator="equal">
      <formula>"Minimal"</formula>
    </cfRule>
    <cfRule type="cellIs" dxfId="264" priority="168" stopIfTrue="1" operator="equal">
      <formula>"Extremely Advantageous"</formula>
    </cfRule>
    <cfRule type="cellIs" dxfId="263" priority="166" operator="equal">
      <formula>"Not Needed"</formula>
    </cfRule>
  </conditionalFormatting>
  <conditionalFormatting sqref="C46:C52">
    <cfRule type="cellIs" dxfId="262" priority="153" operator="equal">
      <formula>"Not Needed"</formula>
    </cfRule>
    <cfRule type="cellIs" dxfId="261" priority="156" stopIfTrue="1" operator="equal">
      <formula>"Highly Advantageous"</formula>
    </cfRule>
    <cfRule type="cellIs" dxfId="260" priority="155" stopIfTrue="1" operator="equal">
      <formula>"Extremely Advantageous"</formula>
    </cfRule>
    <cfRule type="cellIs" dxfId="259" priority="154" operator="equal">
      <formula>"Minimal"</formula>
    </cfRule>
    <cfRule type="cellIs" dxfId="258" priority="152" operator="equal">
      <formula>"Advantageous"</formula>
    </cfRule>
  </conditionalFormatting>
  <conditionalFormatting sqref="C47:C52">
    <cfRule type="cellIs" dxfId="257" priority="149" operator="equal">
      <formula>"Minimal"</formula>
    </cfRule>
    <cfRule type="cellIs" dxfId="256" priority="150" stopIfTrue="1" operator="equal">
      <formula>"Extremely Advantageous"</formula>
    </cfRule>
    <cfRule type="cellIs" dxfId="255" priority="151" stopIfTrue="1" operator="equal">
      <formula>"Highly Advantageous"</formula>
    </cfRule>
    <cfRule type="cellIs" dxfId="254" priority="147" operator="equal">
      <formula>"Advantageous"</formula>
    </cfRule>
    <cfRule type="cellIs" dxfId="253" priority="148" operator="equal">
      <formula>"Not Needed"</formula>
    </cfRule>
  </conditionalFormatting>
  <conditionalFormatting sqref="C16:D16">
    <cfRule type="cellIs" dxfId="252" priority="606" stopIfTrue="1" operator="equal">
      <formula>"Highly Advantageous"</formula>
    </cfRule>
    <cfRule type="cellIs" dxfId="251" priority="605" stopIfTrue="1" operator="equal">
      <formula>"Extremely Advantageous"</formula>
    </cfRule>
    <cfRule type="cellIs" dxfId="250" priority="604" operator="equal">
      <formula>"Minimal"</formula>
    </cfRule>
    <cfRule type="cellIs" dxfId="249" priority="603" operator="equal">
      <formula>"Not Needed"</formula>
    </cfRule>
    <cfRule type="cellIs" dxfId="248" priority="602" operator="equal">
      <formula>"Advantageous"</formula>
    </cfRule>
    <cfRule type="cellIs" dxfId="247" priority="601" stopIfTrue="1" operator="equal">
      <formula>"Select from Drop Down List"</formula>
    </cfRule>
    <cfRule type="cellIs" dxfId="246" priority="600" stopIfTrue="1" operator="equal">
      <formula>"Exception"</formula>
    </cfRule>
    <cfRule type="cellIs" dxfId="245" priority="599" stopIfTrue="1" operator="equal">
      <formula>"High"</formula>
    </cfRule>
  </conditionalFormatting>
  <conditionalFormatting sqref="C31:D31 D32">
    <cfRule type="cellIs" dxfId="244" priority="683" operator="equal">
      <formula>"Not Needed"</formula>
    </cfRule>
    <cfRule type="cellIs" dxfId="243" priority="684" operator="equal">
      <formula>"Minimal"</formula>
    </cfRule>
    <cfRule type="cellIs" dxfId="242" priority="685" stopIfTrue="1" operator="equal">
      <formula>"Extremely Advantageous"</formula>
    </cfRule>
    <cfRule type="cellIs" dxfId="241" priority="686" stopIfTrue="1" operator="equal">
      <formula>"Highly Advantageous"</formula>
    </cfRule>
    <cfRule type="cellIs" dxfId="240" priority="682" operator="equal">
      <formula>"Advantageous"</formula>
    </cfRule>
  </conditionalFormatting>
  <conditionalFormatting sqref="C31:D32">
    <cfRule type="cellIs" dxfId="239" priority="13" stopIfTrue="1" operator="equal">
      <formula>"Extremely Advantageous"</formula>
    </cfRule>
    <cfRule type="cellIs" dxfId="238" priority="12" operator="equal">
      <formula>"Minimal"</formula>
    </cfRule>
    <cfRule type="cellIs" dxfId="237" priority="11" operator="equal">
      <formula>"Not Needed"</formula>
    </cfRule>
    <cfRule type="cellIs" dxfId="236" priority="10" operator="equal">
      <formula>"Advantageous"</formula>
    </cfRule>
    <cfRule type="cellIs" dxfId="235" priority="14" stopIfTrue="1" operator="equal">
      <formula>"Highly Advantageous"</formula>
    </cfRule>
  </conditionalFormatting>
  <conditionalFormatting sqref="C33:D34">
    <cfRule type="cellIs" dxfId="234" priority="658" operator="equal">
      <formula>"Minimal"</formula>
    </cfRule>
    <cfRule type="cellIs" dxfId="233" priority="659" stopIfTrue="1" operator="equal">
      <formula>"Extremely Advantageous"</formula>
    </cfRule>
    <cfRule type="cellIs" dxfId="232" priority="660" stopIfTrue="1" operator="equal">
      <formula>"Highly Advantageous"</formula>
    </cfRule>
    <cfRule type="cellIs" dxfId="231" priority="656" operator="equal">
      <formula>"Advantageous"</formula>
    </cfRule>
    <cfRule type="cellIs" dxfId="230" priority="657" operator="equal">
      <formula>"Not Needed"</formula>
    </cfRule>
  </conditionalFormatting>
  <conditionalFormatting sqref="C34:D34">
    <cfRule type="cellIs" dxfId="229" priority="653" operator="equal">
      <formula>"Minimal"</formula>
    </cfRule>
    <cfRule type="cellIs" dxfId="228" priority="652" operator="equal">
      <formula>"Not Needed"</formula>
    </cfRule>
    <cfRule type="cellIs" dxfId="227" priority="654" stopIfTrue="1" operator="equal">
      <formula>"Extremely Advantageous"</formula>
    </cfRule>
    <cfRule type="cellIs" dxfId="226" priority="651" operator="equal">
      <formula>"Advantageous"</formula>
    </cfRule>
    <cfRule type="cellIs" dxfId="225" priority="655" stopIfTrue="1" operator="equal">
      <formula>"Highly Advantageous"</formula>
    </cfRule>
  </conditionalFormatting>
  <conditionalFormatting sqref="C1:E1">
    <cfRule type="cellIs" dxfId="224" priority="595" operator="equal">
      <formula>"Not Needed"</formula>
    </cfRule>
    <cfRule type="cellIs" dxfId="223" priority="596" operator="equal">
      <formula>"Minimal"</formula>
    </cfRule>
    <cfRule type="cellIs" dxfId="222" priority="597" stopIfTrue="1" operator="equal">
      <formula>"Extremely Advantageous"</formula>
    </cfRule>
    <cfRule type="cellIs" dxfId="221" priority="598" stopIfTrue="1" operator="equal">
      <formula>"Highly Advantageous"</formula>
    </cfRule>
    <cfRule type="cellIs" dxfId="220" priority="594" operator="equal">
      <formula>"Advantageous"</formula>
    </cfRule>
  </conditionalFormatting>
  <conditionalFormatting sqref="C2:E4">
    <cfRule type="cellIs" dxfId="219" priority="749" operator="equal">
      <formula>"Minimal"</formula>
    </cfRule>
    <cfRule type="cellIs" dxfId="218" priority="748" operator="equal">
      <formula>"Not Needed"</formula>
    </cfRule>
    <cfRule type="cellIs" dxfId="217" priority="747" operator="equal">
      <formula>"Advantageous"</formula>
    </cfRule>
    <cfRule type="cellIs" dxfId="216" priority="751" stopIfTrue="1" operator="equal">
      <formula>"Highly Advantageous"</formula>
    </cfRule>
    <cfRule type="cellIs" dxfId="215" priority="750" stopIfTrue="1" operator="equal">
      <formula>"Extremely Advantageous"</formula>
    </cfRule>
  </conditionalFormatting>
  <conditionalFormatting sqref="C4:E4">
    <cfRule type="cellIs" dxfId="214" priority="746" stopIfTrue="1" operator="equal">
      <formula>"Select from Drop Down List"</formula>
    </cfRule>
    <cfRule type="cellIs" dxfId="213" priority="745" stopIfTrue="1" operator="equal">
      <formula>"Exception"</formula>
    </cfRule>
  </conditionalFormatting>
  <conditionalFormatting sqref="C4:E38 D39:E43 C39:C52">
    <cfRule type="cellIs" dxfId="212" priority="144" stopIfTrue="1" operator="equal">
      <formula>"High"</formula>
    </cfRule>
  </conditionalFormatting>
  <conditionalFormatting sqref="C6:E7">
    <cfRule type="cellIs" dxfId="211" priority="570" operator="equal">
      <formula>"Minimal"</formula>
    </cfRule>
    <cfRule type="cellIs" dxfId="210" priority="569" operator="equal">
      <formula>"Not Needed"</formula>
    </cfRule>
    <cfRule type="cellIs" dxfId="209" priority="568" operator="equal">
      <formula>"Advantageous"</formula>
    </cfRule>
    <cfRule type="cellIs" dxfId="208" priority="572" stopIfTrue="1" operator="equal">
      <formula>"Highly Advantageous"</formula>
    </cfRule>
    <cfRule type="cellIs" dxfId="207" priority="571" stopIfTrue="1" operator="equal">
      <formula>"Extremely Advantageous"</formula>
    </cfRule>
  </conditionalFormatting>
  <conditionalFormatting sqref="C8:E16 D20:E26 C21:C26 D35:E43">
    <cfRule type="cellIs" dxfId="206" priority="448" stopIfTrue="1" operator="equal">
      <formula>"Highly Advantageous"</formula>
    </cfRule>
  </conditionalFormatting>
  <conditionalFormatting sqref="C8:E16 D20:E26 H4:J53 C35:C52 D29:E29 C29:C30 C47:E53 D35:E43">
    <cfRule type="cellIs" dxfId="205" priority="956" stopIfTrue="1" operator="equal">
      <formula>"Exception"</formula>
    </cfRule>
  </conditionalFormatting>
  <conditionalFormatting sqref="C8:E16 D20:E26">
    <cfRule type="cellIs" dxfId="204" priority="269" operator="equal">
      <formula>"Advantageous"</formula>
    </cfRule>
    <cfRule type="cellIs" dxfId="203" priority="952" operator="equal">
      <formula>"Minimal"</formula>
    </cfRule>
    <cfRule type="cellIs" dxfId="202" priority="951" operator="equal">
      <formula>"Not Needed"</formula>
    </cfRule>
  </conditionalFormatting>
  <conditionalFormatting sqref="C17:E18">
    <cfRule type="cellIs" dxfId="201" priority="473" operator="equal">
      <formula>"Advantageous"</formula>
    </cfRule>
    <cfRule type="cellIs" dxfId="200" priority="474" operator="equal">
      <formula>"Not Needed"</formula>
    </cfRule>
    <cfRule type="cellIs" dxfId="199" priority="475" operator="equal">
      <formula>"Minimal"</formula>
    </cfRule>
  </conditionalFormatting>
  <conditionalFormatting sqref="C19:E19 J19">
    <cfRule type="cellIs" dxfId="198" priority="467" stopIfTrue="1" operator="equal">
      <formula>"Select from Drop Down List"</formula>
    </cfRule>
    <cfRule type="cellIs" dxfId="197" priority="466" stopIfTrue="1" operator="equal">
      <formula>"Exception"</formula>
    </cfRule>
  </conditionalFormatting>
  <conditionalFormatting sqref="C19:E19">
    <cfRule type="cellIs" dxfId="196" priority="462" operator="equal">
      <formula>"Advantageous"</formula>
    </cfRule>
    <cfRule type="cellIs" dxfId="195" priority="465" operator="equal">
      <formula>"Minimal"</formula>
    </cfRule>
    <cfRule type="cellIs" dxfId="194" priority="468" stopIfTrue="1" operator="equal">
      <formula>"Extremely Advantageous"</formula>
    </cfRule>
    <cfRule type="cellIs" dxfId="193" priority="469" stopIfTrue="1" operator="equal">
      <formula>"Highly Advantageous"</formula>
    </cfRule>
    <cfRule type="cellIs" dxfId="192" priority="464" operator="equal">
      <formula>"Not Needed"</formula>
    </cfRule>
  </conditionalFormatting>
  <conditionalFormatting sqref="C27:E27">
    <cfRule type="cellIs" dxfId="191" priority="857" operator="equal">
      <formula>"Advantageous"</formula>
    </cfRule>
    <cfRule type="cellIs" dxfId="190" priority="861" stopIfTrue="1" operator="equal">
      <formula>"Highly Advantageous"</formula>
    </cfRule>
    <cfRule type="cellIs" dxfId="189" priority="858" operator="equal">
      <formula>"Not Needed"</formula>
    </cfRule>
    <cfRule type="cellIs" dxfId="188" priority="860" stopIfTrue="1" operator="equal">
      <formula>"Extremely Advantageous"</formula>
    </cfRule>
    <cfRule type="cellIs" dxfId="187" priority="859" operator="equal">
      <formula>"Minimal"</formula>
    </cfRule>
    <cfRule type="cellIs" dxfId="186" priority="853" operator="equal">
      <formula>"Not Needed"</formula>
    </cfRule>
    <cfRule type="cellIs" dxfId="185" priority="852" operator="equal">
      <formula>"Advantageous"</formula>
    </cfRule>
    <cfRule type="cellIs" dxfId="184" priority="854" operator="equal">
      <formula>"Minimal"</formula>
    </cfRule>
    <cfRule type="cellIs" dxfId="183" priority="855" stopIfTrue="1" operator="equal">
      <formula>"Extremely Advantageous"</formula>
    </cfRule>
    <cfRule type="cellIs" dxfId="182" priority="856" stopIfTrue="1" operator="equal">
      <formula>"Highly Advantageous"</formula>
    </cfRule>
  </conditionalFormatting>
  <conditionalFormatting sqref="C27:E28">
    <cfRule type="cellIs" dxfId="181" priority="381" stopIfTrue="1" operator="equal">
      <formula>"Exception"</formula>
    </cfRule>
    <cfRule type="cellIs" dxfId="180" priority="382" stopIfTrue="1" operator="equal">
      <formula>"Select from Drop Down List"</formula>
    </cfRule>
  </conditionalFormatting>
  <conditionalFormatting sqref="C29:E30">
    <cfRule type="cellIs" dxfId="179" priority="886" stopIfTrue="1" operator="equal">
      <formula>"Extremely Advantageous"</formula>
    </cfRule>
    <cfRule type="cellIs" dxfId="178" priority="887" stopIfTrue="1" operator="equal">
      <formula>"Highly Advantageous"</formula>
    </cfRule>
    <cfRule type="cellIs" dxfId="177" priority="885" operator="equal">
      <formula>"Minimal"</formula>
    </cfRule>
    <cfRule type="cellIs" dxfId="176" priority="884" operator="equal">
      <formula>"Not Needed"</formula>
    </cfRule>
  </conditionalFormatting>
  <conditionalFormatting sqref="C31:E34">
    <cfRule type="cellIs" dxfId="175" priority="4" stopIfTrue="1" operator="equal">
      <formula>"Select from Drop Down List"</formula>
    </cfRule>
    <cfRule type="cellIs" dxfId="174" priority="3" stopIfTrue="1" operator="equal">
      <formula>"Exception"</formula>
    </cfRule>
  </conditionalFormatting>
  <conditionalFormatting sqref="C33:E33">
    <cfRule type="cellIs" dxfId="173" priority="669" operator="equal">
      <formula>"Advantageous"</formula>
    </cfRule>
    <cfRule type="cellIs" dxfId="172" priority="670" operator="equal">
      <formula>"Not Needed"</formula>
    </cfRule>
    <cfRule type="cellIs" dxfId="171" priority="671" operator="equal">
      <formula>"Minimal"</formula>
    </cfRule>
    <cfRule type="cellIs" dxfId="170" priority="672" stopIfTrue="1" operator="equal">
      <formula>"Extremely Advantageous"</formula>
    </cfRule>
    <cfRule type="cellIs" dxfId="169" priority="673" stopIfTrue="1" operator="equal">
      <formula>"Highly Advantageous"</formula>
    </cfRule>
  </conditionalFormatting>
  <conditionalFormatting sqref="C44:E45 D46:E46 C47:E52">
    <cfRule type="cellIs" dxfId="168" priority="753" operator="equal">
      <formula>"Advantageous"</formula>
    </cfRule>
  </conditionalFormatting>
  <conditionalFormatting sqref="C44:E45 D46:E46 C47:E1048576">
    <cfRule type="cellIs" dxfId="167" priority="754" operator="equal">
      <formula>"Not Needed"</formula>
    </cfRule>
    <cfRule type="cellIs" dxfId="166" priority="755" operator="equal">
      <formula>"Minimal"</formula>
    </cfRule>
    <cfRule type="cellIs" dxfId="165" priority="756" stopIfTrue="1" operator="equal">
      <formula>"Extremely Advantageous"</formula>
    </cfRule>
    <cfRule type="cellIs" dxfId="164" priority="757" stopIfTrue="1" operator="equal">
      <formula>"Highly Advantageous"</formula>
    </cfRule>
  </conditionalFormatting>
  <conditionalFormatting sqref="C44:E45 D46:E46 D6:D7 E7 H7:J7">
    <cfRule type="cellIs" dxfId="163" priority="911" stopIfTrue="1" operator="equal">
      <formula>"Exception"</formula>
    </cfRule>
  </conditionalFormatting>
  <conditionalFormatting sqref="C44:E45 D46:E46">
    <cfRule type="cellIs" dxfId="162" priority="752" stopIfTrue="1" operator="equal">
      <formula>"High"</formula>
    </cfRule>
  </conditionalFormatting>
  <conditionalFormatting sqref="C47:E53">
    <cfRule type="cellIs" dxfId="161" priority="565" stopIfTrue="1" operator="equal">
      <formula>"High"</formula>
    </cfRule>
  </conditionalFormatting>
  <conditionalFormatting sqref="D5">
    <cfRule type="cellIs" dxfId="160" priority="547" stopIfTrue="1" operator="equal">
      <formula>"Highly Advantageous"</formula>
    </cfRule>
    <cfRule type="cellIs" dxfId="159" priority="542" stopIfTrue="1" operator="equal">
      <formula>"Select from Drop Down List"</formula>
    </cfRule>
    <cfRule type="cellIs" dxfId="158" priority="545" operator="equal">
      <formula>"Minimal"</formula>
    </cfRule>
    <cfRule type="cellIs" dxfId="157" priority="544" operator="equal">
      <formula>"Not Needed"</formula>
    </cfRule>
    <cfRule type="cellIs" dxfId="156" priority="546" stopIfTrue="1" operator="equal">
      <formula>"Extremely Advantageous"</formula>
    </cfRule>
    <cfRule type="cellIs" dxfId="155" priority="541" stopIfTrue="1" operator="equal">
      <formula>"Exception"</formula>
    </cfRule>
    <cfRule type="cellIs" dxfId="154" priority="543" operator="equal">
      <formula>"Advantageous"</formula>
    </cfRule>
  </conditionalFormatting>
  <conditionalFormatting sqref="D6:D7 E7 C44:E45 D46:E46 C8:E16 D20:E26">
    <cfRule type="cellIs" dxfId="153" priority="912" stopIfTrue="1" operator="equal">
      <formula>"Select from Drop Down List"</formula>
    </cfRule>
  </conditionalFormatting>
  <conditionalFormatting sqref="D17:E17">
    <cfRule type="cellIs" dxfId="152" priority="585" stopIfTrue="1" operator="equal">
      <formula>"Extremely Advantageous"</formula>
    </cfRule>
    <cfRule type="cellIs" dxfId="151" priority="586" stopIfTrue="1" operator="equal">
      <formula>"Highly Advantageous"</formula>
    </cfRule>
  </conditionalFormatting>
  <conditionalFormatting sqref="D17:E18">
    <cfRule type="cellIs" dxfId="150" priority="589" stopIfTrue="1" operator="equal">
      <formula>"Select from Drop Down List"</formula>
    </cfRule>
    <cfRule type="cellIs" dxfId="149" priority="588" stopIfTrue="1" operator="equal">
      <formula>"Exception"</formula>
    </cfRule>
  </conditionalFormatting>
  <conditionalFormatting sqref="D18:E18">
    <cfRule type="cellIs" dxfId="148" priority="983" stopIfTrue="1" operator="equal">
      <formula>"Extremely Advantageous"</formula>
    </cfRule>
    <cfRule type="cellIs" dxfId="147" priority="985" stopIfTrue="1" operator="equal">
      <formula>"Highly Advantageous"</formula>
    </cfRule>
  </conditionalFormatting>
  <conditionalFormatting sqref="D28:E28">
    <cfRule type="cellIs" dxfId="146" priority="841" operator="equal">
      <formula>"Minimal"</formula>
    </cfRule>
    <cfRule type="cellIs" dxfId="145" priority="842" stopIfTrue="1" operator="equal">
      <formula>"Extremely Advantageous"</formula>
    </cfRule>
    <cfRule type="cellIs" dxfId="144" priority="843" stopIfTrue="1" operator="equal">
      <formula>"Highly Advantageous"</formula>
    </cfRule>
    <cfRule type="cellIs" dxfId="143" priority="844" operator="equal">
      <formula>"Advantageous"</formula>
    </cfRule>
    <cfRule type="cellIs" dxfId="142" priority="845" operator="equal">
      <formula>"Not Needed"</formula>
    </cfRule>
    <cfRule type="cellIs" dxfId="141" priority="847" stopIfTrue="1" operator="equal">
      <formula>"Extremely Advantageous"</formula>
    </cfRule>
    <cfRule type="cellIs" dxfId="140" priority="848" stopIfTrue="1" operator="equal">
      <formula>"Highly Advantageous"</formula>
    </cfRule>
    <cfRule type="cellIs" dxfId="139" priority="846" operator="equal">
      <formula>"Minimal"</formula>
    </cfRule>
    <cfRule type="cellIs" dxfId="138" priority="839" operator="equal">
      <formula>"Advantageous"</formula>
    </cfRule>
    <cfRule type="cellIs" dxfId="137" priority="840" operator="equal">
      <formula>"Not Needed"</formula>
    </cfRule>
  </conditionalFormatting>
  <conditionalFormatting sqref="D29:E29 C29:C30 C47:E53">
    <cfRule type="cellIs" dxfId="136" priority="957" stopIfTrue="1" operator="equal">
      <formula>"Select from Drop Down List"</formula>
    </cfRule>
  </conditionalFormatting>
  <conditionalFormatting sqref="D29:E29 C29:C30 C53:E1048576 C35:C38">
    <cfRule type="cellIs" dxfId="135" priority="969" operator="equal">
      <formula>"Advantageous"</formula>
    </cfRule>
  </conditionalFormatting>
  <conditionalFormatting sqref="D30:E30">
    <cfRule type="cellIs" dxfId="134" priority="883" operator="equal">
      <formula>"Advantageous"</formula>
    </cfRule>
    <cfRule type="cellIs" dxfId="133" priority="881" stopIfTrue="1" operator="equal">
      <formula>"Extremely Advantageous"</formula>
    </cfRule>
    <cfRule type="cellIs" dxfId="132" priority="880" operator="equal">
      <formula>"Minimal"</formula>
    </cfRule>
    <cfRule type="cellIs" dxfId="131" priority="879" operator="equal">
      <formula>"Not Needed"</formula>
    </cfRule>
    <cfRule type="cellIs" dxfId="130" priority="878" operator="equal">
      <formula>"Advantageous"</formula>
    </cfRule>
    <cfRule type="cellIs" dxfId="129" priority="877" stopIfTrue="1" operator="equal">
      <formula>"Select from Drop Down List"</formula>
    </cfRule>
    <cfRule type="cellIs" dxfId="128" priority="876" stopIfTrue="1" operator="equal">
      <formula>"Exception"</formula>
    </cfRule>
    <cfRule type="cellIs" dxfId="127" priority="882" stopIfTrue="1" operator="equal">
      <formula>"Highly Advantageous"</formula>
    </cfRule>
  </conditionalFormatting>
  <conditionalFormatting sqref="E5">
    <cfRule type="cellIs" dxfId="126" priority="552" operator="equal">
      <formula>"Not Needed"</formula>
    </cfRule>
    <cfRule type="cellIs" dxfId="125" priority="553" operator="equal">
      <formula>"Minimal"</formula>
    </cfRule>
    <cfRule type="cellIs" dxfId="124" priority="554" stopIfTrue="1" operator="equal">
      <formula>"Extremely Advantageous"</formula>
    </cfRule>
    <cfRule type="cellIs" dxfId="123" priority="555" stopIfTrue="1" operator="equal">
      <formula>"Highly Advantageous"</formula>
    </cfRule>
    <cfRule type="cellIs" dxfId="122" priority="551" operator="equal">
      <formula>"Advantageous"</formula>
    </cfRule>
  </conditionalFormatting>
  <conditionalFormatting sqref="E5:E6">
    <cfRule type="cellIs" dxfId="121" priority="549" stopIfTrue="1" operator="equal">
      <formula>"Exception"</formula>
    </cfRule>
    <cfRule type="cellIs" dxfId="120" priority="550" stopIfTrue="1" operator="equal">
      <formula>"Select from Drop Down List"</formula>
    </cfRule>
  </conditionalFormatting>
  <conditionalFormatting sqref="E31:E32">
    <cfRule type="cellIs" dxfId="119" priority="781" operator="equal">
      <formula>"Minimal"</formula>
    </cfRule>
    <cfRule type="cellIs" dxfId="118" priority="779" operator="equal">
      <formula>"Advantageous"</formula>
    </cfRule>
    <cfRule type="cellIs" dxfId="117" priority="780" operator="equal">
      <formula>"Not Needed"</formula>
    </cfRule>
    <cfRule type="cellIs" dxfId="116" priority="782" stopIfTrue="1" operator="equal">
      <formula>"Extremely Advantageous"</formula>
    </cfRule>
    <cfRule type="cellIs" dxfId="115" priority="783" stopIfTrue="1" operator="equal">
      <formula>"Highly Advantageous"</formula>
    </cfRule>
  </conditionalFormatting>
  <conditionalFormatting sqref="E31:E34">
    <cfRule type="cellIs" dxfId="114" priority="769" stopIfTrue="1" operator="equal">
      <formula>"Extremely Advantageous"</formula>
    </cfRule>
    <cfRule type="cellIs" dxfId="113" priority="770" stopIfTrue="1" operator="equal">
      <formula>"Highly Advantageous"</formula>
    </cfRule>
    <cfRule type="cellIs" dxfId="112" priority="768" operator="equal">
      <formula>"Minimal"</formula>
    </cfRule>
    <cfRule type="cellIs" dxfId="111" priority="767" operator="equal">
      <formula>"Not Needed"</formula>
    </cfRule>
    <cfRule type="cellIs" dxfId="110" priority="766" operator="equal">
      <formula>"Advantageous"</formula>
    </cfRule>
  </conditionalFormatting>
  <conditionalFormatting sqref="E34">
    <cfRule type="cellIs" dxfId="109" priority="794" operator="equal">
      <formula>"Minimal"</formula>
    </cfRule>
    <cfRule type="cellIs" dxfId="108" priority="793" operator="equal">
      <formula>"Not Needed"</formula>
    </cfRule>
    <cfRule type="cellIs" dxfId="107" priority="796" stopIfTrue="1" operator="equal">
      <formula>"Highly Advantageous"</formula>
    </cfRule>
    <cfRule type="cellIs" dxfId="106" priority="795" stopIfTrue="1" operator="equal">
      <formula>"Extremely Advantageous"</formula>
    </cfRule>
    <cfRule type="cellIs" dxfId="105" priority="792" operator="equal">
      <formula>"Advantageous"</formula>
    </cfRule>
  </conditionalFormatting>
  <conditionalFormatting sqref="G4:G10">
    <cfRule type="expression" dxfId="104" priority="556" stopIfTrue="1">
      <formula>#REF!="YES-partially meets"</formula>
    </cfRule>
  </conditionalFormatting>
  <conditionalFormatting sqref="G12:G15">
    <cfRule type="expression" dxfId="103" priority="926" stopIfTrue="1">
      <formula>#REF!="YES-partially meets"</formula>
    </cfRule>
  </conditionalFormatting>
  <conditionalFormatting sqref="G17">
    <cfRule type="expression" dxfId="102" priority="941" stopIfTrue="1">
      <formula>#REF!="YES-partially meets"</formula>
    </cfRule>
  </conditionalFormatting>
  <conditionalFormatting sqref="G19:G39">
    <cfRule type="expression" dxfId="101" priority="461" stopIfTrue="1">
      <formula>#REF!="YES-partially meets"</formula>
    </cfRule>
  </conditionalFormatting>
  <conditionalFormatting sqref="G41:G53">
    <cfRule type="expression" dxfId="100" priority="986" stopIfTrue="1">
      <formula>#REF!="YES-partially meets"</formula>
    </cfRule>
  </conditionalFormatting>
  <conditionalFormatting sqref="H18">
    <cfRule type="cellIs" dxfId="99" priority="960" stopIfTrue="1" operator="equal">
      <formula>"Select from Drop Down List"</formula>
    </cfRule>
    <cfRule type="cellIs" dxfId="98" priority="961" stopIfTrue="1" operator="equal">
      <formula>"Exception"</formula>
    </cfRule>
  </conditionalFormatting>
  <conditionalFormatting sqref="H21">
    <cfRule type="cellIs" dxfId="97" priority="890" stopIfTrue="1" operator="equal">
      <formula>"Exception"</formula>
    </cfRule>
  </conditionalFormatting>
  <conditionalFormatting sqref="H64507:H64929">
    <cfRule type="cellIs" dxfId="96" priority="984" stopIfTrue="1" operator="equal">
      <formula>"Y"</formula>
    </cfRule>
  </conditionalFormatting>
  <conditionalFormatting sqref="H1:J1">
    <cfRule type="cellIs" dxfId="95" priority="968" stopIfTrue="1" operator="equal">
      <formula>"Select from Drop Down List"</formula>
    </cfRule>
  </conditionalFormatting>
  <conditionalFormatting sqref="H4:J53 C5:C7 D35:E43 C35:C52">
    <cfRule type="cellIs" dxfId="94" priority="534" stopIfTrue="1" operator="equal">
      <formula>"Select from Drop Down List"</formula>
    </cfRule>
  </conditionalFormatting>
  <conditionalFormatting sqref="H5:J5">
    <cfRule type="cellIs" dxfId="93" priority="561" stopIfTrue="1" operator="equal">
      <formula>"Select from Drop Down List"</formula>
    </cfRule>
    <cfRule type="cellIs" dxfId="92" priority="560" stopIfTrue="1" operator="equal">
      <formula>"Exception"</formula>
    </cfRule>
  </conditionalFormatting>
  <conditionalFormatting sqref="H15:J17">
    <cfRule type="cellIs" dxfId="91" priority="127" stopIfTrue="1" operator="equal">
      <formula>"Exception"</formula>
    </cfRule>
  </conditionalFormatting>
  <conditionalFormatting sqref="H17:J17">
    <cfRule type="cellIs" dxfId="90" priority="128" stopIfTrue="1" operator="equal">
      <formula>"Select from Drop Down List"</formula>
    </cfRule>
  </conditionalFormatting>
  <conditionalFormatting sqref="H18:J18">
    <cfRule type="cellIs" dxfId="89" priority="962" stopIfTrue="1" operator="equal">
      <formula>"Select from Drop Down List"</formula>
    </cfRule>
  </conditionalFormatting>
  <conditionalFormatting sqref="H19:J19">
    <cfRule type="cellIs" dxfId="88" priority="459" stopIfTrue="1" operator="equal">
      <formula>"Exception"</formula>
    </cfRule>
    <cfRule type="cellIs" dxfId="87" priority="460" stopIfTrue="1" operator="equal">
      <formula>"Select from Drop Down List"</formula>
    </cfRule>
  </conditionalFormatting>
  <conditionalFormatting sqref="H19:J26 C5:C7">
    <cfRule type="cellIs" dxfId="86" priority="533" stopIfTrue="1" operator="equal">
      <formula>"Exception"</formula>
    </cfRule>
  </conditionalFormatting>
  <conditionalFormatting sqref="H20:J20">
    <cfRule type="cellIs" dxfId="85" priority="929" stopIfTrue="1" operator="equal">
      <formula>"Select from Drop Down List"</formula>
    </cfRule>
    <cfRule type="cellIs" dxfId="84" priority="928" stopIfTrue="1" operator="equal">
      <formula>"Exception"</formula>
    </cfRule>
  </conditionalFormatting>
  <conditionalFormatting sqref="H21:J21">
    <cfRule type="cellIs" dxfId="83" priority="891" stopIfTrue="1" operator="equal">
      <formula>"Select from Drop Down List"</formula>
    </cfRule>
  </conditionalFormatting>
  <conditionalFormatting sqref="H30:J30">
    <cfRule type="cellIs" dxfId="82" priority="908" stopIfTrue="1" operator="equal">
      <formula>"Exception"</formula>
    </cfRule>
  </conditionalFormatting>
  <conditionalFormatting sqref="H41:J44">
    <cfRule type="cellIs" dxfId="81" priority="26" stopIfTrue="1" operator="equal">
      <formula>"Select from Drop Down List"</formula>
    </cfRule>
    <cfRule type="cellIs" dxfId="80" priority="25" stopIfTrue="1" operator="equal">
      <formula>"Exception"</formula>
    </cfRule>
  </conditionalFormatting>
  <conditionalFormatting sqref="H46:J53">
    <cfRule type="cellIs" dxfId="79" priority="30" stopIfTrue="1" operator="equal">
      <formula>"Select from Drop Down List"</formula>
    </cfRule>
    <cfRule type="cellIs" dxfId="78" priority="29" stopIfTrue="1" operator="equal">
      <formula>"Exception"</formula>
    </cfRule>
  </conditionalFormatting>
  <conditionalFormatting sqref="I5:J5">
    <cfRule type="cellIs" dxfId="77" priority="559" stopIfTrue="1" operator="equal">
      <formula>"Select from Drop Down List"</formula>
    </cfRule>
    <cfRule type="cellIs" dxfId="76" priority="558" stopIfTrue="1" operator="equal">
      <formula>"Exception"</formula>
    </cfRule>
  </conditionalFormatting>
  <conditionalFormatting sqref="I18:J18">
    <cfRule type="cellIs" dxfId="75" priority="964" stopIfTrue="1" operator="equal">
      <formula>"Exception"</formula>
    </cfRule>
    <cfRule type="cellIs" dxfId="74" priority="965" stopIfTrue="1" operator="equal">
      <formula>"Select from Drop Down List"</formula>
    </cfRule>
    <cfRule type="cellIs" dxfId="73" priority="966" stopIfTrue="1" operator="equal">
      <formula>"Exception"</formula>
    </cfRule>
    <cfRule type="cellIs" dxfId="72" priority="967" stopIfTrue="1" operator="equal">
      <formula>"Select from Drop Down List"</formula>
    </cfRule>
  </conditionalFormatting>
  <conditionalFormatting sqref="I21:J21">
    <cfRule type="cellIs" dxfId="71" priority="894" stopIfTrue="1" operator="equal">
      <formula>"Select from Drop Down List"</formula>
    </cfRule>
    <cfRule type="cellIs" dxfId="70" priority="895" stopIfTrue="1" operator="equal">
      <formula>"Exception"</formula>
    </cfRule>
    <cfRule type="cellIs" dxfId="69" priority="896" stopIfTrue="1" operator="equal">
      <formula>"Select from Drop Down List"</formula>
    </cfRule>
    <cfRule type="cellIs" dxfId="68" priority="893" stopIfTrue="1" operator="equal">
      <formula>"Exception"</formula>
    </cfRule>
  </conditionalFormatting>
  <conditionalFormatting sqref="I28:J28">
    <cfRule type="cellIs" dxfId="67" priority="971" stopIfTrue="1" operator="equal">
      <formula>"Exception"</formula>
    </cfRule>
    <cfRule type="cellIs" dxfId="66" priority="972" stopIfTrue="1" operator="equal">
      <formula>"Select from Drop Down List"</formula>
    </cfRule>
  </conditionalFormatting>
  <conditionalFormatting sqref="I30:J30">
    <cfRule type="cellIs" dxfId="65" priority="906" stopIfTrue="1" operator="equal">
      <formula>"Exception"</formula>
    </cfRule>
    <cfRule type="cellIs" dxfId="64" priority="907" stopIfTrue="1" operator="equal">
      <formula>"Select from Drop Down List"</formula>
    </cfRule>
  </conditionalFormatting>
  <conditionalFormatting sqref="I53:J64506">
    <cfRule type="cellIs" dxfId="63" priority="910" stopIfTrue="1" operator="equal">
      <formula>"Select from Drop Down List"</formula>
    </cfRule>
  </conditionalFormatting>
  <conditionalFormatting sqref="I3:Y3">
    <cfRule type="cellIs" dxfId="62" priority="1" stopIfTrue="1" operator="equal">
      <formula>"Select from Drop Down List"</formula>
    </cfRule>
  </conditionalFormatting>
  <conditionalFormatting sqref="J5">
    <cfRule type="cellIs" dxfId="61" priority="563" stopIfTrue="1" operator="equal">
      <formula>"Exception"</formula>
    </cfRule>
    <cfRule type="cellIs" dxfId="60" priority="564" stopIfTrue="1" operator="equal">
      <formula>"Select from Drop Down List"</formula>
    </cfRule>
  </conditionalFormatting>
  <conditionalFormatting sqref="K64507:K1048576">
    <cfRule type="cellIs" dxfId="59" priority="970" stopIfTrue="1" operator="equal">
      <formula>"Select from Drop Down List"</formula>
    </cfRule>
  </conditionalFormatting>
  <dataValidations count="7">
    <dataValidation allowBlank="1" showInputMessage="1" showErrorMessage="1" errorTitle="Invalid specification type" error="Please enter a Specification type from the drop-down list." sqref="D1 F2 E4:E53 D3:D1048576" xr:uid="{AC0941B3-DD0F-4588-9B51-A204DA77103D}"/>
    <dataValidation type="list" allowBlank="1" showInputMessage="1" showErrorMessage="1" errorTitle="Invalid specification type" error="Please enter a Specification type from the drop-down list." sqref="D2" xr:uid="{FE448241-6E3D-4877-9C9A-B1C3AAEADC51}">
      <formula1>"Select one, Cloud, On-premise, Hybrid"</formula1>
    </dataValidation>
    <dataValidation type="list" allowBlank="1" showInputMessage="1" showErrorMessage="1" promptTitle="Solution Type" prompt="Responders must select one of the types from the drop-down list." sqref="C2" xr:uid="{B0DFADE6-AEB4-4A1F-82AF-F0B5BD590596}">
      <formula1>"Cloud, Hybrid, On-premise only"</formula1>
    </dataValidation>
    <dataValidation type="list" allowBlank="1" showInputMessage="1" showErrorMessage="1" sqref="H4:H53" xr:uid="{0CE20D41-2731-4F9C-8574-BA71727E76FB}">
      <formula1>"Select from drop down list, YES-Fully meets, YES-Partially meets, NO-Does not meet"</formula1>
    </dataValidation>
    <dataValidation type="list" allowBlank="1" showInputMessage="1" showErrorMessage="1" sqref="I4:I53" xr:uid="{771F2BC1-E7C2-415E-9C3D-8FC51081BD78}">
      <formula1>"Select from drop down list, Production, Development, Roadmap, Not in any environment"</formula1>
    </dataValidation>
    <dataValidation type="list" allowBlank="1" showInputMessage="1" showErrorMessage="1" errorTitle="Invalid specification type" error="Please enter a Specification type from the drop-down list." sqref="C4:C53" xr:uid="{4D9C3B04-925E-49FC-8D0F-4935272327FE}">
      <formula1>"High, Medium, Low"</formula1>
    </dataValidation>
    <dataValidation type="list" allowBlank="1" showInputMessage="1" showErrorMessage="1" sqref="J4:J53" xr:uid="{D2E2D7C2-C170-47A8-B4F5-38FD75AC0955}">
      <formula1>"Select from drop down list, Base Pkg, Addl Module, 3rd Party, Configuration, Customization"</formula1>
    </dataValidation>
  </dataValidations>
  <pageMargins left="0.7" right="0.7" top="0.75" bottom="0.75" header="0.3" footer="0.3"/>
  <pageSetup paperSize="3" scale="69" fitToHeight="0" orientation="landscape" r:id="rId1"/>
  <headerFooter>
    <oddHeader>&amp;L&amp;F&amp;R&amp;A</oddHeader>
    <oddFooter>&amp;L&amp;D&amp;C&amp;A&amp;RPage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F0"/>
    <pageSetUpPr fitToPage="1"/>
  </sheetPr>
  <dimension ref="A1:Y202"/>
  <sheetViews>
    <sheetView zoomScaleNormal="100" workbookViewId="0">
      <pane ySplit="1" topLeftCell="A2" activePane="bottomLeft" state="frozen"/>
      <selection pane="bottomLeft" activeCell="G11" sqref="G11"/>
    </sheetView>
  </sheetViews>
  <sheetFormatPr defaultColWidth="9.140625" defaultRowHeight="15" x14ac:dyDescent="0.25"/>
  <cols>
    <col min="1" max="1" width="10.7109375" style="96" customWidth="1"/>
    <col min="2" max="2" width="18.7109375" style="96" customWidth="1"/>
    <col min="3" max="3" width="18" style="97" customWidth="1"/>
    <col min="4" max="4" width="18" style="98" hidden="1" customWidth="1"/>
    <col min="5" max="5" width="18" style="97" hidden="1" customWidth="1"/>
    <col min="6" max="6" width="65.7109375" style="99" customWidth="1"/>
    <col min="7" max="7" width="65.7109375" style="100" customWidth="1"/>
    <col min="8" max="8" width="30.42578125" style="100" customWidth="1"/>
    <col min="9" max="9" width="30.7109375" style="101" customWidth="1"/>
    <col min="10" max="10" width="38" style="101" customWidth="1"/>
    <col min="11" max="11" width="6.28515625" hidden="1" customWidth="1"/>
    <col min="12" max="12" width="3.85546875" style="85" hidden="1" customWidth="1"/>
    <col min="13" max="13" width="7.7109375" style="85" hidden="1" customWidth="1"/>
    <col min="14" max="14" width="6" style="85" hidden="1" customWidth="1"/>
    <col min="15" max="15" width="4" style="85" hidden="1" customWidth="1"/>
    <col min="16" max="17" width="6.85546875" style="85" hidden="1" customWidth="1"/>
    <col min="18" max="18" width="3" style="85" hidden="1" customWidth="1"/>
    <col min="19" max="19" width="9.140625" style="85" hidden="1" customWidth="1"/>
    <col min="20" max="20" width="5.85546875" style="85" hidden="1" customWidth="1"/>
    <col min="21" max="21" width="6.85546875" style="85" hidden="1" customWidth="1"/>
    <col min="22" max="22" width="7.5703125" style="85" hidden="1" customWidth="1"/>
    <col min="23" max="23" width="4" style="85" hidden="1" customWidth="1"/>
    <col min="24" max="24" width="8.28515625" style="85" hidden="1" customWidth="1"/>
    <col min="25" max="25" width="8.85546875" style="111" hidden="1" customWidth="1"/>
    <col min="26" max="16384" width="9.140625" style="85"/>
  </cols>
  <sheetData>
    <row r="1" spans="1:25" s="61" customFormat="1" ht="105" customHeight="1" thickBot="1" x14ac:dyDescent="0.3">
      <c r="A1" s="54" t="s">
        <v>7</v>
      </c>
      <c r="B1" s="54" t="s">
        <v>8</v>
      </c>
      <c r="C1" s="54" t="s">
        <v>9</v>
      </c>
      <c r="D1" s="55" t="s">
        <v>10</v>
      </c>
      <c r="E1" s="54" t="s">
        <v>11</v>
      </c>
      <c r="F1" s="54" t="s">
        <v>12</v>
      </c>
      <c r="G1" s="54" t="s">
        <v>13</v>
      </c>
      <c r="H1" s="54" t="s">
        <v>14</v>
      </c>
      <c r="I1" s="54" t="s">
        <v>15</v>
      </c>
      <c r="J1" s="54" t="s">
        <v>16</v>
      </c>
      <c r="K1" s="56" t="s">
        <v>17</v>
      </c>
      <c r="L1" s="56" t="s">
        <v>18</v>
      </c>
      <c r="M1" s="56" t="s">
        <v>19</v>
      </c>
      <c r="N1" s="56" t="s">
        <v>20</v>
      </c>
      <c r="O1" s="56" t="s">
        <v>21</v>
      </c>
      <c r="P1" s="56" t="s">
        <v>22</v>
      </c>
      <c r="Q1" s="57" t="s">
        <v>23</v>
      </c>
      <c r="R1" s="57" t="s">
        <v>24</v>
      </c>
      <c r="S1" s="57" t="s">
        <v>25</v>
      </c>
      <c r="T1" s="57" t="s">
        <v>26</v>
      </c>
      <c r="U1" s="57" t="s">
        <v>27</v>
      </c>
      <c r="V1" s="57" t="s">
        <v>28</v>
      </c>
      <c r="W1" s="58" t="s">
        <v>29</v>
      </c>
      <c r="X1" s="59" t="s">
        <v>30</v>
      </c>
      <c r="Y1" s="102" t="s">
        <v>31</v>
      </c>
    </row>
    <row r="2" spans="1:25" s="61" customFormat="1" ht="30" customHeight="1" thickBot="1" x14ac:dyDescent="0.3">
      <c r="A2" s="120"/>
      <c r="B2" s="134"/>
      <c r="C2" s="135"/>
      <c r="D2" s="136"/>
      <c r="E2" s="135"/>
      <c r="F2" s="104"/>
      <c r="G2" s="104"/>
      <c r="H2" s="159" t="s">
        <v>172</v>
      </c>
      <c r="I2" s="160"/>
      <c r="J2" s="161"/>
      <c r="K2" s="62">
        <v>5</v>
      </c>
      <c r="L2" s="63">
        <v>2</v>
      </c>
      <c r="M2" s="63">
        <v>0</v>
      </c>
      <c r="N2" s="63">
        <v>3</v>
      </c>
      <c r="O2" s="63">
        <v>1</v>
      </c>
      <c r="P2" s="63">
        <v>0</v>
      </c>
      <c r="Q2" s="63">
        <v>1</v>
      </c>
      <c r="R2" s="62">
        <v>0</v>
      </c>
      <c r="S2" s="62">
        <v>0</v>
      </c>
      <c r="T2" s="64"/>
      <c r="U2" s="62" t="s">
        <v>33</v>
      </c>
      <c r="V2" s="65"/>
      <c r="W2" s="66"/>
      <c r="X2" s="67"/>
      <c r="Y2" s="105"/>
    </row>
    <row r="3" spans="1:25" s="71" customFormat="1" ht="30" customHeight="1" x14ac:dyDescent="0.25">
      <c r="A3" s="125"/>
      <c r="B3" s="126"/>
      <c r="C3" s="127"/>
      <c r="D3" s="128"/>
      <c r="E3" s="127"/>
      <c r="F3" s="129" t="s">
        <v>577</v>
      </c>
      <c r="G3" s="130"/>
      <c r="H3" s="130"/>
      <c r="I3" s="127"/>
      <c r="J3" s="1" t="s">
        <v>39</v>
      </c>
      <c r="K3" s="76">
        <f t="shared" ref="K3" si="0">COUNTIFS(C3:C3,"=High",H3:H3,"=YES-Fully meets")</f>
        <v>0</v>
      </c>
      <c r="L3" s="76">
        <f t="shared" ref="L3" si="1">COUNTIFS(C3:C3,"=High",H3:H3,"=YES-Partially meets")</f>
        <v>0</v>
      </c>
      <c r="M3" s="76">
        <f t="shared" ref="M3" si="2">COUNTIFS(C3:C3,"=High",H3:H3,"=NO-Does not meet")</f>
        <v>0</v>
      </c>
      <c r="N3" s="76">
        <f t="shared" ref="N3" si="3">COUNTIFS(C3:C3,"=Medium",H3:H3,"=YES-Fully meets")</f>
        <v>0</v>
      </c>
      <c r="O3" s="76">
        <f t="shared" ref="O3" si="4">COUNTIFS(C3:C3,"=Medium",H3:H3,"=YES-Partially meets")</f>
        <v>0</v>
      </c>
      <c r="P3" s="76">
        <f t="shared" ref="P3" si="5">COUNTIFS(C3:C3,"=Medium",H3:H3,"=NO-Does not meet")</f>
        <v>0</v>
      </c>
      <c r="Q3" s="76">
        <f t="shared" ref="Q3" si="6">COUNTIFS(C3:C3,"=Low",H3:H3,"=YES-Fully meets")</f>
        <v>0</v>
      </c>
      <c r="R3" s="76">
        <f t="shared" ref="R3" si="7">COUNTIFS(C3:C3,"=Low",H3:H3,"=YES-Partially meets")</f>
        <v>0</v>
      </c>
      <c r="S3" s="76">
        <f t="shared" ref="S3" si="8">COUNTIFS(C3:C3,"=Low",H3:H3,"=NO-Does not meet")</f>
        <v>0</v>
      </c>
      <c r="T3" s="76">
        <f t="shared" ref="T3" si="9">+(K3*$K$2)+(L3*$L$2)+(M3*$M$2)+(N3*$N$2)+(O3*$O$2)+(P3*$P$2)+(Q3*$Q$2)+(R3*$R$2)+(S3*$S$2)</f>
        <v>0</v>
      </c>
      <c r="U3" s="76">
        <f t="shared" ref="U3" si="10">IF($I3="Production",1,IF($I3="Development",0.25,0))</f>
        <v>0</v>
      </c>
      <c r="V3" s="76">
        <f t="shared" ref="V3" si="11">+T3*U3</f>
        <v>0</v>
      </c>
      <c r="W3" s="76">
        <f t="shared" ref="W3" si="12">IF(C3="High",$K$2,IF(C3="Medium",$N$2,$Q$2))</f>
        <v>1</v>
      </c>
      <c r="X3" s="77"/>
      <c r="Y3" s="110"/>
    </row>
    <row r="4" spans="1:25" s="71" customFormat="1" ht="75" customHeight="1" x14ac:dyDescent="0.2">
      <c r="A4" s="107" t="s">
        <v>188</v>
      </c>
      <c r="B4" s="108" t="s">
        <v>135</v>
      </c>
      <c r="C4" s="73" t="s">
        <v>36</v>
      </c>
      <c r="D4" s="74"/>
      <c r="E4" s="73"/>
      <c r="F4" s="81" t="s">
        <v>644</v>
      </c>
      <c r="G4" s="32"/>
      <c r="H4" s="1" t="s">
        <v>39</v>
      </c>
      <c r="I4" s="1" t="s">
        <v>39</v>
      </c>
      <c r="J4" s="1" t="s">
        <v>39</v>
      </c>
      <c r="K4" s="76">
        <f t="shared" ref="K4:K37" si="13">COUNTIFS(C4:C4,"=High",H4:H4,"=YES-Fully meets")</f>
        <v>0</v>
      </c>
      <c r="L4" s="76">
        <f t="shared" ref="L4:L37" si="14">COUNTIFS(C4:C4,"=High",H4:H4,"=YES-Partially meets")</f>
        <v>0</v>
      </c>
      <c r="M4" s="76">
        <f t="shared" ref="M4:M37" si="15">COUNTIFS(C4:C4,"=High",H4:H4,"=NO-Does not meet")</f>
        <v>0</v>
      </c>
      <c r="N4" s="76">
        <f t="shared" ref="N4:N37" si="16">COUNTIFS(C4:C4,"=Medium",H4:H4,"=YES-Fully meets")</f>
        <v>0</v>
      </c>
      <c r="O4" s="76">
        <f t="shared" ref="O4:O37" si="17">COUNTIFS(C4:C4,"=Medium",H4:H4,"=YES-Partially meets")</f>
        <v>0</v>
      </c>
      <c r="P4" s="76">
        <f t="shared" ref="P4:P37" si="18">COUNTIFS(C4:C4,"=Medium",H4:H4,"=NO-Does not meet")</f>
        <v>0</v>
      </c>
      <c r="Q4" s="76">
        <f t="shared" ref="Q4:Q37" si="19">COUNTIFS(C4:C4,"=Low",H4:H4,"=YES-Fully meets")</f>
        <v>0</v>
      </c>
      <c r="R4" s="76">
        <f t="shared" ref="R4:R37" si="20">COUNTIFS(C4:C4,"=Low",H4:H4,"=YES-Partially meets")</f>
        <v>0</v>
      </c>
      <c r="S4" s="76">
        <f t="shared" ref="S4:S37" si="21">COUNTIFS(C4:C4,"=Low",H4:H4,"=NO-Does not meet")</f>
        <v>0</v>
      </c>
      <c r="T4" s="76">
        <f t="shared" ref="T4:T37" si="22">+(K4*$K$2)+(L4*$L$2)+(M4*$M$2)+(N4*$N$2)+(O4*$O$2)+(P4*$P$2)+(Q4*$Q$2)+(R4*$R$2)+(S4*$S$2)</f>
        <v>0</v>
      </c>
      <c r="U4" s="76">
        <f t="shared" ref="U4:U37" si="23">IF($I4="Production",1,IF($I4="Development",0.25,0))</f>
        <v>0</v>
      </c>
      <c r="V4" s="76">
        <f t="shared" ref="V4:V37" si="24">+T4*U4</f>
        <v>0</v>
      </c>
      <c r="W4" s="76">
        <f t="shared" ref="W4:W37" si="25">IF(C4="High",$K$2,IF(C4="Medium",$N$2,$Q$2))</f>
        <v>3</v>
      </c>
      <c r="X4" s="77"/>
      <c r="Y4" s="110"/>
    </row>
    <row r="5" spans="1:25" s="71" customFormat="1" ht="75" customHeight="1" x14ac:dyDescent="0.2">
      <c r="A5" s="107" t="s">
        <v>237</v>
      </c>
      <c r="B5" s="108" t="s">
        <v>135</v>
      </c>
      <c r="C5" s="73" t="s">
        <v>36</v>
      </c>
      <c r="D5" s="74"/>
      <c r="E5" s="73"/>
      <c r="F5" s="81" t="s">
        <v>259</v>
      </c>
      <c r="G5" s="32"/>
      <c r="H5" s="1" t="s">
        <v>39</v>
      </c>
      <c r="I5" s="1" t="s">
        <v>39</v>
      </c>
      <c r="J5" s="1" t="s">
        <v>39</v>
      </c>
      <c r="K5" s="76">
        <f t="shared" si="13"/>
        <v>0</v>
      </c>
      <c r="L5" s="76">
        <f t="shared" si="14"/>
        <v>0</v>
      </c>
      <c r="M5" s="76">
        <f t="shared" si="15"/>
        <v>0</v>
      </c>
      <c r="N5" s="76">
        <f t="shared" si="16"/>
        <v>0</v>
      </c>
      <c r="O5" s="76">
        <f t="shared" si="17"/>
        <v>0</v>
      </c>
      <c r="P5" s="76">
        <f t="shared" si="18"/>
        <v>0</v>
      </c>
      <c r="Q5" s="76">
        <f t="shared" si="19"/>
        <v>0</v>
      </c>
      <c r="R5" s="76">
        <f t="shared" si="20"/>
        <v>0</v>
      </c>
      <c r="S5" s="76">
        <f t="shared" si="21"/>
        <v>0</v>
      </c>
      <c r="T5" s="76">
        <f t="shared" si="22"/>
        <v>0</v>
      </c>
      <c r="U5" s="76">
        <f t="shared" si="23"/>
        <v>0</v>
      </c>
      <c r="V5" s="76">
        <f t="shared" si="24"/>
        <v>0</v>
      </c>
      <c r="W5" s="76">
        <f t="shared" si="25"/>
        <v>3</v>
      </c>
      <c r="X5" s="77"/>
      <c r="Y5" s="110"/>
    </row>
    <row r="6" spans="1:25" s="71" customFormat="1" ht="75" customHeight="1" x14ac:dyDescent="0.2">
      <c r="A6" s="107" t="s">
        <v>268</v>
      </c>
      <c r="B6" s="108" t="s">
        <v>267</v>
      </c>
      <c r="C6" s="73" t="s">
        <v>36</v>
      </c>
      <c r="D6" s="74"/>
      <c r="E6" s="73"/>
      <c r="F6" s="81" t="s">
        <v>265</v>
      </c>
      <c r="G6" s="31"/>
      <c r="H6" s="1" t="s">
        <v>39</v>
      </c>
      <c r="I6" s="1" t="s">
        <v>39</v>
      </c>
      <c r="J6" s="1" t="s">
        <v>39</v>
      </c>
      <c r="K6" s="76">
        <f t="shared" si="13"/>
        <v>0</v>
      </c>
      <c r="L6" s="76">
        <f t="shared" si="14"/>
        <v>0</v>
      </c>
      <c r="M6" s="76">
        <f t="shared" si="15"/>
        <v>0</v>
      </c>
      <c r="N6" s="76">
        <f t="shared" si="16"/>
        <v>0</v>
      </c>
      <c r="O6" s="76">
        <f t="shared" si="17"/>
        <v>0</v>
      </c>
      <c r="P6" s="76">
        <f t="shared" si="18"/>
        <v>0</v>
      </c>
      <c r="Q6" s="76">
        <f t="shared" si="19"/>
        <v>0</v>
      </c>
      <c r="R6" s="76">
        <f t="shared" si="20"/>
        <v>0</v>
      </c>
      <c r="S6" s="76">
        <f t="shared" si="21"/>
        <v>0</v>
      </c>
      <c r="T6" s="76">
        <f t="shared" si="22"/>
        <v>0</v>
      </c>
      <c r="U6" s="76">
        <f t="shared" si="23"/>
        <v>0</v>
      </c>
      <c r="V6" s="76">
        <f t="shared" si="24"/>
        <v>0</v>
      </c>
      <c r="W6" s="76">
        <f t="shared" si="25"/>
        <v>3</v>
      </c>
      <c r="X6" s="77"/>
      <c r="Y6" s="110"/>
    </row>
    <row r="7" spans="1:25" s="71" customFormat="1" ht="75" customHeight="1" x14ac:dyDescent="0.2">
      <c r="A7" s="107" t="s">
        <v>269</v>
      </c>
      <c r="B7" s="108" t="s">
        <v>196</v>
      </c>
      <c r="C7" s="73" t="s">
        <v>36</v>
      </c>
      <c r="D7" s="74"/>
      <c r="E7" s="73"/>
      <c r="F7" s="81" t="s">
        <v>645</v>
      </c>
      <c r="G7" s="31"/>
      <c r="H7" s="1" t="s">
        <v>39</v>
      </c>
      <c r="I7" s="1" t="s">
        <v>39</v>
      </c>
      <c r="J7" s="1" t="s">
        <v>39</v>
      </c>
      <c r="K7" s="76">
        <f t="shared" si="13"/>
        <v>0</v>
      </c>
      <c r="L7" s="76">
        <f t="shared" si="14"/>
        <v>0</v>
      </c>
      <c r="M7" s="76">
        <f t="shared" si="15"/>
        <v>0</v>
      </c>
      <c r="N7" s="76">
        <f t="shared" si="16"/>
        <v>0</v>
      </c>
      <c r="O7" s="76">
        <f t="shared" si="17"/>
        <v>0</v>
      </c>
      <c r="P7" s="76">
        <f t="shared" si="18"/>
        <v>0</v>
      </c>
      <c r="Q7" s="76">
        <f t="shared" si="19"/>
        <v>0</v>
      </c>
      <c r="R7" s="76">
        <f t="shared" si="20"/>
        <v>0</v>
      </c>
      <c r="S7" s="76">
        <f t="shared" si="21"/>
        <v>0</v>
      </c>
      <c r="T7" s="76">
        <f t="shared" si="22"/>
        <v>0</v>
      </c>
      <c r="U7" s="76">
        <f t="shared" si="23"/>
        <v>0</v>
      </c>
      <c r="V7" s="76">
        <f t="shared" si="24"/>
        <v>0</v>
      </c>
      <c r="W7" s="76">
        <f t="shared" si="25"/>
        <v>3</v>
      </c>
      <c r="X7" s="77"/>
      <c r="Y7" s="110"/>
    </row>
    <row r="8" spans="1:25" s="71" customFormat="1" ht="75" customHeight="1" x14ac:dyDescent="0.2">
      <c r="A8" s="107" t="s">
        <v>270</v>
      </c>
      <c r="B8" s="108" t="s">
        <v>214</v>
      </c>
      <c r="C8" s="73" t="s">
        <v>36</v>
      </c>
      <c r="D8" s="74"/>
      <c r="E8" s="73"/>
      <c r="F8" s="115" t="s">
        <v>476</v>
      </c>
      <c r="G8" s="31"/>
      <c r="H8" s="1" t="s">
        <v>39</v>
      </c>
      <c r="I8" s="1" t="s">
        <v>39</v>
      </c>
      <c r="J8" s="1" t="s">
        <v>39</v>
      </c>
      <c r="K8" s="76">
        <f t="shared" si="13"/>
        <v>0</v>
      </c>
      <c r="L8" s="76">
        <f t="shared" si="14"/>
        <v>0</v>
      </c>
      <c r="M8" s="76">
        <f t="shared" si="15"/>
        <v>0</v>
      </c>
      <c r="N8" s="76">
        <f t="shared" si="16"/>
        <v>0</v>
      </c>
      <c r="O8" s="76">
        <f t="shared" si="17"/>
        <v>0</v>
      </c>
      <c r="P8" s="76">
        <f t="shared" si="18"/>
        <v>0</v>
      </c>
      <c r="Q8" s="76">
        <f t="shared" si="19"/>
        <v>0</v>
      </c>
      <c r="R8" s="76">
        <f t="shared" si="20"/>
        <v>0</v>
      </c>
      <c r="S8" s="76">
        <f t="shared" si="21"/>
        <v>0</v>
      </c>
      <c r="T8" s="76">
        <f t="shared" si="22"/>
        <v>0</v>
      </c>
      <c r="U8" s="76">
        <f t="shared" si="23"/>
        <v>0</v>
      </c>
      <c r="V8" s="76">
        <f t="shared" si="24"/>
        <v>0</v>
      </c>
      <c r="W8" s="76">
        <f t="shared" si="25"/>
        <v>3</v>
      </c>
      <c r="X8" s="77"/>
      <c r="Y8" s="110"/>
    </row>
    <row r="9" spans="1:25" s="71" customFormat="1" ht="75" customHeight="1" x14ac:dyDescent="0.2">
      <c r="A9" s="107" t="s">
        <v>271</v>
      </c>
      <c r="B9" s="108" t="s">
        <v>200</v>
      </c>
      <c r="C9" s="73" t="s">
        <v>36</v>
      </c>
      <c r="D9" s="74"/>
      <c r="E9" s="73"/>
      <c r="F9" s="115" t="s">
        <v>646</v>
      </c>
      <c r="G9" s="31"/>
      <c r="H9" s="1" t="s">
        <v>39</v>
      </c>
      <c r="I9" s="1" t="s">
        <v>39</v>
      </c>
      <c r="J9" s="1" t="s">
        <v>39</v>
      </c>
      <c r="K9" s="76">
        <f t="shared" si="13"/>
        <v>0</v>
      </c>
      <c r="L9" s="76">
        <f t="shared" si="14"/>
        <v>0</v>
      </c>
      <c r="M9" s="76">
        <f t="shared" si="15"/>
        <v>0</v>
      </c>
      <c r="N9" s="76">
        <f t="shared" si="16"/>
        <v>0</v>
      </c>
      <c r="O9" s="76">
        <f t="shared" si="17"/>
        <v>0</v>
      </c>
      <c r="P9" s="76">
        <f t="shared" si="18"/>
        <v>0</v>
      </c>
      <c r="Q9" s="76">
        <f t="shared" si="19"/>
        <v>0</v>
      </c>
      <c r="R9" s="76">
        <f t="shared" si="20"/>
        <v>0</v>
      </c>
      <c r="S9" s="76">
        <f t="shared" si="21"/>
        <v>0</v>
      </c>
      <c r="T9" s="76">
        <f t="shared" si="22"/>
        <v>0</v>
      </c>
      <c r="U9" s="76">
        <f t="shared" si="23"/>
        <v>0</v>
      </c>
      <c r="V9" s="76">
        <f t="shared" si="24"/>
        <v>0</v>
      </c>
      <c r="W9" s="76">
        <f t="shared" si="25"/>
        <v>3</v>
      </c>
      <c r="X9" s="77"/>
      <c r="Y9" s="110"/>
    </row>
    <row r="10" spans="1:25" s="71" customFormat="1" ht="75" customHeight="1" x14ac:dyDescent="0.2">
      <c r="A10" s="107" t="s">
        <v>272</v>
      </c>
      <c r="B10" s="108" t="s">
        <v>200</v>
      </c>
      <c r="C10" s="73" t="s">
        <v>41</v>
      </c>
      <c r="D10" s="74"/>
      <c r="E10" s="73"/>
      <c r="F10" s="115" t="s">
        <v>512</v>
      </c>
      <c r="G10" s="31"/>
      <c r="H10" s="1" t="s">
        <v>39</v>
      </c>
      <c r="I10" s="1" t="s">
        <v>39</v>
      </c>
      <c r="J10" s="1" t="s">
        <v>39</v>
      </c>
      <c r="K10" s="76">
        <f t="shared" ref="K10" si="26">COUNTIFS(C10:C10,"=High",H10:H10,"=YES-Fully meets")</f>
        <v>0</v>
      </c>
      <c r="L10" s="76">
        <f t="shared" ref="L10" si="27">COUNTIFS(C10:C10,"=High",H10:H10,"=YES-Partially meets")</f>
        <v>0</v>
      </c>
      <c r="M10" s="76">
        <f t="shared" ref="M10" si="28">COUNTIFS(C10:C10,"=High",H10:H10,"=NO-Does not meet")</f>
        <v>0</v>
      </c>
      <c r="N10" s="76">
        <f t="shared" ref="N10" si="29">COUNTIFS(C10:C10,"=Medium",H10:H10,"=YES-Fully meets")</f>
        <v>0</v>
      </c>
      <c r="O10" s="76">
        <f t="shared" ref="O10" si="30">COUNTIFS(C10:C10,"=Medium",H10:H10,"=YES-Partially meets")</f>
        <v>0</v>
      </c>
      <c r="P10" s="76">
        <f t="shared" ref="P10" si="31">COUNTIFS(C10:C10,"=Medium",H10:H10,"=NO-Does not meet")</f>
        <v>0</v>
      </c>
      <c r="Q10" s="76">
        <f t="shared" ref="Q10" si="32">COUNTIFS(C10:C10,"=Low",H10:H10,"=YES-Fully meets")</f>
        <v>0</v>
      </c>
      <c r="R10" s="76">
        <f t="shared" ref="R10" si="33">COUNTIFS(C10:C10,"=Low",H10:H10,"=YES-Partially meets")</f>
        <v>0</v>
      </c>
      <c r="S10" s="76">
        <f t="shared" ref="S10" si="34">COUNTIFS(C10:C10,"=Low",H10:H10,"=NO-Does not meet")</f>
        <v>0</v>
      </c>
      <c r="T10" s="76">
        <f t="shared" ref="T10" si="35">+(K10*$K$2)+(L10*$L$2)+(M10*$M$2)+(N10*$N$2)+(O10*$O$2)+(P10*$P$2)+(Q10*$Q$2)+(R10*$R$2)+(S10*$S$2)</f>
        <v>0</v>
      </c>
      <c r="U10" s="76">
        <f t="shared" si="23"/>
        <v>0</v>
      </c>
      <c r="V10" s="76">
        <f t="shared" ref="V10" si="36">+T10*U10</f>
        <v>0</v>
      </c>
      <c r="W10" s="76">
        <f t="shared" ref="W10" si="37">IF(C10="High",$K$2,IF(C10="Medium",$N$2,$Q$2))</f>
        <v>5</v>
      </c>
      <c r="X10" s="77"/>
      <c r="Y10" s="110"/>
    </row>
    <row r="11" spans="1:25" s="71" customFormat="1" ht="75" customHeight="1" x14ac:dyDescent="0.2">
      <c r="A11" s="107" t="s">
        <v>273</v>
      </c>
      <c r="B11" s="108" t="s">
        <v>200</v>
      </c>
      <c r="C11" s="73" t="s">
        <v>36</v>
      </c>
      <c r="D11" s="74"/>
      <c r="E11" s="73"/>
      <c r="F11" s="115" t="s">
        <v>647</v>
      </c>
      <c r="G11" s="31"/>
      <c r="H11" s="1" t="s">
        <v>39</v>
      </c>
      <c r="I11" s="1" t="s">
        <v>39</v>
      </c>
      <c r="J11" s="1" t="s">
        <v>39</v>
      </c>
      <c r="K11" s="76">
        <f t="shared" si="13"/>
        <v>0</v>
      </c>
      <c r="L11" s="76">
        <f t="shared" si="14"/>
        <v>0</v>
      </c>
      <c r="M11" s="76">
        <f t="shared" si="15"/>
        <v>0</v>
      </c>
      <c r="N11" s="76">
        <f t="shared" si="16"/>
        <v>0</v>
      </c>
      <c r="O11" s="76">
        <f t="shared" si="17"/>
        <v>0</v>
      </c>
      <c r="P11" s="76">
        <f t="shared" si="18"/>
        <v>0</v>
      </c>
      <c r="Q11" s="76">
        <f t="shared" si="19"/>
        <v>0</v>
      </c>
      <c r="R11" s="76">
        <f t="shared" si="20"/>
        <v>0</v>
      </c>
      <c r="S11" s="76">
        <f t="shared" si="21"/>
        <v>0</v>
      </c>
      <c r="T11" s="76">
        <f t="shared" si="22"/>
        <v>0</v>
      </c>
      <c r="U11" s="76">
        <f t="shared" si="23"/>
        <v>0</v>
      </c>
      <c r="V11" s="76">
        <f t="shared" si="24"/>
        <v>0</v>
      </c>
      <c r="W11" s="76">
        <f t="shared" si="25"/>
        <v>3</v>
      </c>
      <c r="X11" s="77"/>
      <c r="Y11" s="110"/>
    </row>
    <row r="12" spans="1:25" s="71" customFormat="1" ht="75" customHeight="1" x14ac:dyDescent="0.2">
      <c r="A12" s="107" t="s">
        <v>274</v>
      </c>
      <c r="B12" s="108" t="s">
        <v>200</v>
      </c>
      <c r="C12" s="73" t="s">
        <v>41</v>
      </c>
      <c r="D12" s="74"/>
      <c r="E12" s="73"/>
      <c r="F12" s="115" t="s">
        <v>652</v>
      </c>
      <c r="G12" s="31"/>
      <c r="H12" s="1" t="s">
        <v>39</v>
      </c>
      <c r="I12" s="1" t="s">
        <v>39</v>
      </c>
      <c r="J12" s="1" t="s">
        <v>39</v>
      </c>
      <c r="K12" s="76">
        <f t="shared" ref="K12" si="38">COUNTIFS(C12:C12,"=High",H12:H12,"=YES-Fully meets")</f>
        <v>0</v>
      </c>
      <c r="L12" s="76">
        <f t="shared" ref="L12" si="39">COUNTIFS(C12:C12,"=High",H12:H12,"=YES-Partially meets")</f>
        <v>0</v>
      </c>
      <c r="M12" s="76">
        <f t="shared" ref="M12" si="40">COUNTIFS(C12:C12,"=High",H12:H12,"=NO-Does not meet")</f>
        <v>0</v>
      </c>
      <c r="N12" s="76">
        <f t="shared" ref="N12" si="41">COUNTIFS(C12:C12,"=Medium",H12:H12,"=YES-Fully meets")</f>
        <v>0</v>
      </c>
      <c r="O12" s="76">
        <f t="shared" ref="O12" si="42">COUNTIFS(C12:C12,"=Medium",H12:H12,"=YES-Partially meets")</f>
        <v>0</v>
      </c>
      <c r="P12" s="76">
        <f t="shared" ref="P12" si="43">COUNTIFS(C12:C12,"=Medium",H12:H12,"=NO-Does not meet")</f>
        <v>0</v>
      </c>
      <c r="Q12" s="76">
        <f t="shared" ref="Q12" si="44">COUNTIFS(C12:C12,"=Low",H12:H12,"=YES-Fully meets")</f>
        <v>0</v>
      </c>
      <c r="R12" s="76">
        <f t="shared" ref="R12" si="45">COUNTIFS(C12:C12,"=Low",H12:H12,"=YES-Partially meets")</f>
        <v>0</v>
      </c>
      <c r="S12" s="76">
        <f t="shared" ref="S12" si="46">COUNTIFS(C12:C12,"=Low",H12:H12,"=NO-Does not meet")</f>
        <v>0</v>
      </c>
      <c r="T12" s="76">
        <f t="shared" ref="T12" si="47">+(K12*$K$2)+(L12*$L$2)+(M12*$M$2)+(N12*$N$2)+(O12*$O$2)+(P12*$P$2)+(Q12*$Q$2)+(R12*$R$2)+(S12*$S$2)</f>
        <v>0</v>
      </c>
      <c r="U12" s="76">
        <f t="shared" si="23"/>
        <v>0</v>
      </c>
      <c r="V12" s="76">
        <f t="shared" ref="V12" si="48">+T12*U12</f>
        <v>0</v>
      </c>
      <c r="W12" s="76">
        <f t="shared" ref="W12" si="49">IF(C12="High",$K$2,IF(C12="Medium",$N$2,$Q$2))</f>
        <v>5</v>
      </c>
      <c r="X12" s="77"/>
      <c r="Y12" s="110"/>
    </row>
    <row r="13" spans="1:25" s="71" customFormat="1" ht="102.75" customHeight="1" x14ac:dyDescent="0.2">
      <c r="A13" s="107" t="s">
        <v>275</v>
      </c>
      <c r="B13" s="108" t="s">
        <v>198</v>
      </c>
      <c r="C13" s="73" t="s">
        <v>36</v>
      </c>
      <c r="D13" s="74"/>
      <c r="E13" s="73"/>
      <c r="F13" s="81" t="s">
        <v>479</v>
      </c>
      <c r="G13" s="31"/>
      <c r="H13" s="1" t="s">
        <v>39</v>
      </c>
      <c r="I13" s="1" t="s">
        <v>39</v>
      </c>
      <c r="J13" s="1" t="s">
        <v>39</v>
      </c>
      <c r="K13" s="76">
        <f t="shared" si="13"/>
        <v>0</v>
      </c>
      <c r="L13" s="76">
        <f t="shared" si="14"/>
        <v>0</v>
      </c>
      <c r="M13" s="76">
        <f t="shared" si="15"/>
        <v>0</v>
      </c>
      <c r="N13" s="76">
        <f t="shared" si="16"/>
        <v>0</v>
      </c>
      <c r="O13" s="76">
        <f t="shared" si="17"/>
        <v>0</v>
      </c>
      <c r="P13" s="76">
        <f t="shared" si="18"/>
        <v>0</v>
      </c>
      <c r="Q13" s="76">
        <f t="shared" si="19"/>
        <v>0</v>
      </c>
      <c r="R13" s="76">
        <f t="shared" si="20"/>
        <v>0</v>
      </c>
      <c r="S13" s="76">
        <f t="shared" si="21"/>
        <v>0</v>
      </c>
      <c r="T13" s="76">
        <f t="shared" si="22"/>
        <v>0</v>
      </c>
      <c r="U13" s="76">
        <f t="shared" si="23"/>
        <v>0</v>
      </c>
      <c r="V13" s="76">
        <f t="shared" si="24"/>
        <v>0</v>
      </c>
      <c r="W13" s="76">
        <f t="shared" si="25"/>
        <v>3</v>
      </c>
      <c r="X13" s="77"/>
      <c r="Y13" s="110"/>
    </row>
    <row r="14" spans="1:25" s="71" customFormat="1" ht="102.75" customHeight="1" x14ac:dyDescent="0.2">
      <c r="A14" s="107" t="s">
        <v>276</v>
      </c>
      <c r="B14" s="108" t="s">
        <v>198</v>
      </c>
      <c r="C14" s="73" t="s">
        <v>36</v>
      </c>
      <c r="D14" s="74"/>
      <c r="E14" s="73"/>
      <c r="F14" s="81" t="s">
        <v>480</v>
      </c>
      <c r="G14" s="31"/>
      <c r="H14" s="1" t="s">
        <v>39</v>
      </c>
      <c r="I14" s="1" t="s">
        <v>39</v>
      </c>
      <c r="J14" s="1" t="s">
        <v>39</v>
      </c>
      <c r="K14" s="76">
        <f t="shared" si="13"/>
        <v>0</v>
      </c>
      <c r="L14" s="76">
        <f t="shared" si="14"/>
        <v>0</v>
      </c>
      <c r="M14" s="76">
        <f t="shared" si="15"/>
        <v>0</v>
      </c>
      <c r="N14" s="76">
        <f t="shared" si="16"/>
        <v>0</v>
      </c>
      <c r="O14" s="76">
        <f t="shared" si="17"/>
        <v>0</v>
      </c>
      <c r="P14" s="76">
        <f t="shared" si="18"/>
        <v>0</v>
      </c>
      <c r="Q14" s="76">
        <f t="shared" si="19"/>
        <v>0</v>
      </c>
      <c r="R14" s="76">
        <f t="shared" si="20"/>
        <v>0</v>
      </c>
      <c r="S14" s="76">
        <f t="shared" si="21"/>
        <v>0</v>
      </c>
      <c r="T14" s="76">
        <f t="shared" si="22"/>
        <v>0</v>
      </c>
      <c r="U14" s="76">
        <f t="shared" si="23"/>
        <v>0</v>
      </c>
      <c r="V14" s="76">
        <f t="shared" si="24"/>
        <v>0</v>
      </c>
      <c r="W14" s="76">
        <f t="shared" si="25"/>
        <v>3</v>
      </c>
      <c r="X14" s="77"/>
      <c r="Y14" s="110"/>
    </row>
    <row r="15" spans="1:25" s="71" customFormat="1" ht="102.75" customHeight="1" x14ac:dyDescent="0.2">
      <c r="A15" s="107" t="s">
        <v>277</v>
      </c>
      <c r="B15" s="108" t="s">
        <v>198</v>
      </c>
      <c r="C15" s="73" t="s">
        <v>36</v>
      </c>
      <c r="D15" s="74"/>
      <c r="E15" s="73"/>
      <c r="F15" s="81" t="s">
        <v>481</v>
      </c>
      <c r="G15" s="31"/>
      <c r="H15" s="1" t="s">
        <v>39</v>
      </c>
      <c r="I15" s="1" t="s">
        <v>39</v>
      </c>
      <c r="J15" s="1" t="s">
        <v>39</v>
      </c>
      <c r="K15" s="76">
        <f t="shared" si="13"/>
        <v>0</v>
      </c>
      <c r="L15" s="76">
        <f t="shared" si="14"/>
        <v>0</v>
      </c>
      <c r="M15" s="76">
        <f t="shared" si="15"/>
        <v>0</v>
      </c>
      <c r="N15" s="76">
        <f t="shared" si="16"/>
        <v>0</v>
      </c>
      <c r="O15" s="76">
        <f t="shared" si="17"/>
        <v>0</v>
      </c>
      <c r="P15" s="76">
        <f t="shared" si="18"/>
        <v>0</v>
      </c>
      <c r="Q15" s="76">
        <f t="shared" si="19"/>
        <v>0</v>
      </c>
      <c r="R15" s="76">
        <f t="shared" si="20"/>
        <v>0</v>
      </c>
      <c r="S15" s="76">
        <f t="shared" si="21"/>
        <v>0</v>
      </c>
      <c r="T15" s="76">
        <f t="shared" si="22"/>
        <v>0</v>
      </c>
      <c r="U15" s="76">
        <f t="shared" si="23"/>
        <v>0</v>
      </c>
      <c r="V15" s="76">
        <f t="shared" si="24"/>
        <v>0</v>
      </c>
      <c r="W15" s="76">
        <f t="shared" si="25"/>
        <v>3</v>
      </c>
      <c r="X15" s="77"/>
      <c r="Y15" s="110"/>
    </row>
    <row r="16" spans="1:25" s="71" customFormat="1" ht="102.75" customHeight="1" x14ac:dyDescent="0.2">
      <c r="A16" s="107" t="s">
        <v>278</v>
      </c>
      <c r="B16" s="108" t="s">
        <v>198</v>
      </c>
      <c r="C16" s="73" t="s">
        <v>36</v>
      </c>
      <c r="D16" s="74"/>
      <c r="E16" s="73"/>
      <c r="F16" s="115" t="s">
        <v>484</v>
      </c>
      <c r="G16" s="31"/>
      <c r="H16" s="1" t="s">
        <v>39</v>
      </c>
      <c r="I16" s="1" t="s">
        <v>39</v>
      </c>
      <c r="J16" s="1" t="s">
        <v>39</v>
      </c>
      <c r="K16" s="76">
        <f t="shared" si="13"/>
        <v>0</v>
      </c>
      <c r="L16" s="76">
        <f t="shared" si="14"/>
        <v>0</v>
      </c>
      <c r="M16" s="76">
        <f t="shared" si="15"/>
        <v>0</v>
      </c>
      <c r="N16" s="76">
        <f t="shared" si="16"/>
        <v>0</v>
      </c>
      <c r="O16" s="76">
        <f t="shared" si="17"/>
        <v>0</v>
      </c>
      <c r="P16" s="76">
        <f t="shared" si="18"/>
        <v>0</v>
      </c>
      <c r="Q16" s="76">
        <f t="shared" si="19"/>
        <v>0</v>
      </c>
      <c r="R16" s="76">
        <f t="shared" si="20"/>
        <v>0</v>
      </c>
      <c r="S16" s="76">
        <f t="shared" si="21"/>
        <v>0</v>
      </c>
      <c r="T16" s="76">
        <f t="shared" si="22"/>
        <v>0</v>
      </c>
      <c r="U16" s="76">
        <f t="shared" si="23"/>
        <v>0</v>
      </c>
      <c r="V16" s="76">
        <f t="shared" si="24"/>
        <v>0</v>
      </c>
      <c r="W16" s="76">
        <f t="shared" si="25"/>
        <v>3</v>
      </c>
      <c r="X16" s="77"/>
      <c r="Y16" s="110"/>
    </row>
    <row r="17" spans="1:25" s="71" customFormat="1" ht="102.75" customHeight="1" x14ac:dyDescent="0.2">
      <c r="A17" s="107" t="s">
        <v>279</v>
      </c>
      <c r="B17" s="108" t="s">
        <v>198</v>
      </c>
      <c r="C17" s="73" t="s">
        <v>36</v>
      </c>
      <c r="D17" s="74"/>
      <c r="E17" s="73"/>
      <c r="F17" s="81" t="s">
        <v>244</v>
      </c>
      <c r="G17" s="31"/>
      <c r="H17" s="1" t="s">
        <v>39</v>
      </c>
      <c r="I17" s="1" t="s">
        <v>39</v>
      </c>
      <c r="J17" s="1" t="s">
        <v>39</v>
      </c>
      <c r="K17" s="76">
        <f t="shared" si="13"/>
        <v>0</v>
      </c>
      <c r="L17" s="76">
        <f t="shared" si="14"/>
        <v>0</v>
      </c>
      <c r="M17" s="76">
        <f t="shared" si="15"/>
        <v>0</v>
      </c>
      <c r="N17" s="76">
        <f t="shared" si="16"/>
        <v>0</v>
      </c>
      <c r="O17" s="76">
        <f t="shared" si="17"/>
        <v>0</v>
      </c>
      <c r="P17" s="76">
        <f t="shared" si="18"/>
        <v>0</v>
      </c>
      <c r="Q17" s="76">
        <f t="shared" si="19"/>
        <v>0</v>
      </c>
      <c r="R17" s="76">
        <f t="shared" si="20"/>
        <v>0</v>
      </c>
      <c r="S17" s="76">
        <f t="shared" si="21"/>
        <v>0</v>
      </c>
      <c r="T17" s="76">
        <f t="shared" si="22"/>
        <v>0</v>
      </c>
      <c r="U17" s="76">
        <f t="shared" si="23"/>
        <v>0</v>
      </c>
      <c r="V17" s="76">
        <f t="shared" si="24"/>
        <v>0</v>
      </c>
      <c r="W17" s="76">
        <f t="shared" si="25"/>
        <v>3</v>
      </c>
      <c r="X17" s="77"/>
      <c r="Y17" s="110"/>
    </row>
    <row r="18" spans="1:25" s="71" customFormat="1" ht="102.75" customHeight="1" x14ac:dyDescent="0.2">
      <c r="A18" s="107" t="s">
        <v>280</v>
      </c>
      <c r="B18" s="108" t="s">
        <v>198</v>
      </c>
      <c r="C18" s="73" t="s">
        <v>36</v>
      </c>
      <c r="D18" s="74"/>
      <c r="E18" s="73"/>
      <c r="F18" s="115" t="s">
        <v>653</v>
      </c>
      <c r="G18" s="31"/>
      <c r="H18" s="1" t="s">
        <v>39</v>
      </c>
      <c r="I18" s="1" t="s">
        <v>39</v>
      </c>
      <c r="J18" s="1" t="s">
        <v>39</v>
      </c>
      <c r="K18" s="76">
        <f t="shared" si="13"/>
        <v>0</v>
      </c>
      <c r="L18" s="76">
        <f t="shared" si="14"/>
        <v>0</v>
      </c>
      <c r="M18" s="76">
        <f t="shared" si="15"/>
        <v>0</v>
      </c>
      <c r="N18" s="76">
        <f t="shared" si="16"/>
        <v>0</v>
      </c>
      <c r="O18" s="76">
        <f t="shared" si="17"/>
        <v>0</v>
      </c>
      <c r="P18" s="76">
        <f t="shared" si="18"/>
        <v>0</v>
      </c>
      <c r="Q18" s="76">
        <f t="shared" si="19"/>
        <v>0</v>
      </c>
      <c r="R18" s="76">
        <f t="shared" si="20"/>
        <v>0</v>
      </c>
      <c r="S18" s="76">
        <f t="shared" si="21"/>
        <v>0</v>
      </c>
      <c r="T18" s="76">
        <f t="shared" si="22"/>
        <v>0</v>
      </c>
      <c r="U18" s="76">
        <f t="shared" si="23"/>
        <v>0</v>
      </c>
      <c r="V18" s="76">
        <f t="shared" si="24"/>
        <v>0</v>
      </c>
      <c r="W18" s="76">
        <f t="shared" si="25"/>
        <v>3</v>
      </c>
      <c r="X18" s="77"/>
      <c r="Y18" s="110"/>
    </row>
    <row r="19" spans="1:25" s="71" customFormat="1" ht="102.75" customHeight="1" x14ac:dyDescent="0.2">
      <c r="A19" s="107" t="s">
        <v>281</v>
      </c>
      <c r="B19" s="108" t="s">
        <v>136</v>
      </c>
      <c r="C19" s="73" t="s">
        <v>36</v>
      </c>
      <c r="D19" s="74"/>
      <c r="E19" s="73"/>
      <c r="F19" s="81" t="s">
        <v>215</v>
      </c>
      <c r="G19" s="31"/>
      <c r="H19" s="1" t="s">
        <v>39</v>
      </c>
      <c r="I19" s="1" t="s">
        <v>39</v>
      </c>
      <c r="J19" s="1" t="s">
        <v>39</v>
      </c>
      <c r="K19" s="76">
        <f t="shared" si="13"/>
        <v>0</v>
      </c>
      <c r="L19" s="76">
        <f t="shared" si="14"/>
        <v>0</v>
      </c>
      <c r="M19" s="76">
        <f t="shared" si="15"/>
        <v>0</v>
      </c>
      <c r="N19" s="76">
        <f t="shared" si="16"/>
        <v>0</v>
      </c>
      <c r="O19" s="76">
        <f t="shared" si="17"/>
        <v>0</v>
      </c>
      <c r="P19" s="76">
        <f t="shared" si="18"/>
        <v>0</v>
      </c>
      <c r="Q19" s="76">
        <f t="shared" si="19"/>
        <v>0</v>
      </c>
      <c r="R19" s="76">
        <f t="shared" si="20"/>
        <v>0</v>
      </c>
      <c r="S19" s="76">
        <f t="shared" si="21"/>
        <v>0</v>
      </c>
      <c r="T19" s="76">
        <f t="shared" si="22"/>
        <v>0</v>
      </c>
      <c r="U19" s="76">
        <f t="shared" si="23"/>
        <v>0</v>
      </c>
      <c r="V19" s="76">
        <f t="shared" si="24"/>
        <v>0</v>
      </c>
      <c r="W19" s="76">
        <f t="shared" si="25"/>
        <v>3</v>
      </c>
      <c r="X19" s="77"/>
      <c r="Y19" s="110"/>
    </row>
    <row r="20" spans="1:25" s="71" customFormat="1" ht="102.75" customHeight="1" x14ac:dyDescent="0.2">
      <c r="A20" s="107" t="s">
        <v>282</v>
      </c>
      <c r="B20" s="108" t="s">
        <v>136</v>
      </c>
      <c r="C20" s="73" t="s">
        <v>36</v>
      </c>
      <c r="D20" s="74"/>
      <c r="E20" s="73"/>
      <c r="F20" s="81" t="s">
        <v>654</v>
      </c>
      <c r="G20" s="31"/>
      <c r="H20" s="1" t="s">
        <v>39</v>
      </c>
      <c r="I20" s="1" t="s">
        <v>39</v>
      </c>
      <c r="J20" s="1" t="s">
        <v>39</v>
      </c>
      <c r="K20" s="76">
        <f t="shared" si="13"/>
        <v>0</v>
      </c>
      <c r="L20" s="76">
        <f t="shared" si="14"/>
        <v>0</v>
      </c>
      <c r="M20" s="76">
        <f t="shared" si="15"/>
        <v>0</v>
      </c>
      <c r="N20" s="76">
        <f t="shared" si="16"/>
        <v>0</v>
      </c>
      <c r="O20" s="76">
        <f t="shared" si="17"/>
        <v>0</v>
      </c>
      <c r="P20" s="76">
        <f t="shared" si="18"/>
        <v>0</v>
      </c>
      <c r="Q20" s="76">
        <f t="shared" si="19"/>
        <v>0</v>
      </c>
      <c r="R20" s="76">
        <f t="shared" si="20"/>
        <v>0</v>
      </c>
      <c r="S20" s="76">
        <f t="shared" si="21"/>
        <v>0</v>
      </c>
      <c r="T20" s="76">
        <f t="shared" si="22"/>
        <v>0</v>
      </c>
      <c r="U20" s="76">
        <f t="shared" si="23"/>
        <v>0</v>
      </c>
      <c r="V20" s="76">
        <f t="shared" si="24"/>
        <v>0</v>
      </c>
      <c r="W20" s="76">
        <f t="shared" si="25"/>
        <v>3</v>
      </c>
      <c r="X20" s="77"/>
      <c r="Y20" s="110"/>
    </row>
    <row r="21" spans="1:25" s="71" customFormat="1" ht="75" customHeight="1" x14ac:dyDescent="0.2">
      <c r="A21" s="107" t="s">
        <v>283</v>
      </c>
      <c r="B21" s="108" t="s">
        <v>136</v>
      </c>
      <c r="C21" s="73" t="s">
        <v>36</v>
      </c>
      <c r="D21" s="74"/>
      <c r="E21" s="73"/>
      <c r="F21" s="81" t="s">
        <v>655</v>
      </c>
      <c r="G21" s="31"/>
      <c r="H21" s="1" t="s">
        <v>39</v>
      </c>
      <c r="I21" s="1" t="s">
        <v>39</v>
      </c>
      <c r="J21" s="1" t="s">
        <v>39</v>
      </c>
      <c r="K21" s="76">
        <f t="shared" si="13"/>
        <v>0</v>
      </c>
      <c r="L21" s="76">
        <f t="shared" si="14"/>
        <v>0</v>
      </c>
      <c r="M21" s="76">
        <f t="shared" si="15"/>
        <v>0</v>
      </c>
      <c r="N21" s="76">
        <f t="shared" si="16"/>
        <v>0</v>
      </c>
      <c r="O21" s="76">
        <f t="shared" si="17"/>
        <v>0</v>
      </c>
      <c r="P21" s="76">
        <f t="shared" si="18"/>
        <v>0</v>
      </c>
      <c r="Q21" s="76">
        <f t="shared" si="19"/>
        <v>0</v>
      </c>
      <c r="R21" s="76">
        <f t="shared" si="20"/>
        <v>0</v>
      </c>
      <c r="S21" s="76">
        <f t="shared" si="21"/>
        <v>0</v>
      </c>
      <c r="T21" s="76">
        <f t="shared" si="22"/>
        <v>0</v>
      </c>
      <c r="U21" s="76">
        <f t="shared" si="23"/>
        <v>0</v>
      </c>
      <c r="V21" s="76">
        <f t="shared" si="24"/>
        <v>0</v>
      </c>
      <c r="W21" s="76">
        <f t="shared" si="25"/>
        <v>3</v>
      </c>
      <c r="X21" s="77"/>
      <c r="Y21" s="110"/>
    </row>
    <row r="22" spans="1:25" s="71" customFormat="1" ht="75" customHeight="1" x14ac:dyDescent="0.2">
      <c r="A22" s="107" t="s">
        <v>284</v>
      </c>
      <c r="B22" s="108" t="s">
        <v>136</v>
      </c>
      <c r="C22" s="73" t="s">
        <v>36</v>
      </c>
      <c r="D22" s="74"/>
      <c r="E22" s="73"/>
      <c r="F22" s="81" t="s">
        <v>656</v>
      </c>
      <c r="G22" s="31"/>
      <c r="H22" s="1" t="s">
        <v>39</v>
      </c>
      <c r="I22" s="1" t="s">
        <v>39</v>
      </c>
      <c r="J22" s="1" t="s">
        <v>39</v>
      </c>
      <c r="K22" s="76">
        <f t="shared" si="13"/>
        <v>0</v>
      </c>
      <c r="L22" s="76">
        <f t="shared" si="14"/>
        <v>0</v>
      </c>
      <c r="M22" s="76">
        <f t="shared" si="15"/>
        <v>0</v>
      </c>
      <c r="N22" s="76">
        <f t="shared" si="16"/>
        <v>0</v>
      </c>
      <c r="O22" s="76">
        <f t="shared" si="17"/>
        <v>0</v>
      </c>
      <c r="P22" s="76">
        <f t="shared" si="18"/>
        <v>0</v>
      </c>
      <c r="Q22" s="76">
        <f t="shared" si="19"/>
        <v>0</v>
      </c>
      <c r="R22" s="76">
        <f t="shared" si="20"/>
        <v>0</v>
      </c>
      <c r="S22" s="76">
        <f t="shared" si="21"/>
        <v>0</v>
      </c>
      <c r="T22" s="76">
        <f t="shared" si="22"/>
        <v>0</v>
      </c>
      <c r="U22" s="76">
        <f t="shared" si="23"/>
        <v>0</v>
      </c>
      <c r="V22" s="76">
        <f t="shared" si="24"/>
        <v>0</v>
      </c>
      <c r="W22" s="76">
        <f t="shared" si="25"/>
        <v>3</v>
      </c>
      <c r="X22" s="77"/>
      <c r="Y22" s="110"/>
    </row>
    <row r="23" spans="1:25" s="71" customFormat="1" ht="75" customHeight="1" x14ac:dyDescent="0.2">
      <c r="A23" s="107" t="s">
        <v>285</v>
      </c>
      <c r="B23" s="108" t="s">
        <v>266</v>
      </c>
      <c r="C23" s="73" t="s">
        <v>474</v>
      </c>
      <c r="D23" s="74"/>
      <c r="E23" s="73"/>
      <c r="F23" s="115" t="s">
        <v>211</v>
      </c>
      <c r="G23" s="31"/>
      <c r="H23" s="1" t="s">
        <v>39</v>
      </c>
      <c r="I23" s="1" t="s">
        <v>39</v>
      </c>
      <c r="J23" s="1" t="s">
        <v>39</v>
      </c>
      <c r="K23" s="76">
        <f t="shared" si="13"/>
        <v>0</v>
      </c>
      <c r="L23" s="76">
        <f t="shared" si="14"/>
        <v>0</v>
      </c>
      <c r="M23" s="76">
        <f t="shared" si="15"/>
        <v>0</v>
      </c>
      <c r="N23" s="76">
        <f t="shared" si="16"/>
        <v>0</v>
      </c>
      <c r="O23" s="76">
        <f t="shared" si="17"/>
        <v>0</v>
      </c>
      <c r="P23" s="76">
        <f t="shared" si="18"/>
        <v>0</v>
      </c>
      <c r="Q23" s="76">
        <f t="shared" si="19"/>
        <v>0</v>
      </c>
      <c r="R23" s="76">
        <f t="shared" si="20"/>
        <v>0</v>
      </c>
      <c r="S23" s="76">
        <f t="shared" si="21"/>
        <v>0</v>
      </c>
      <c r="T23" s="76">
        <f t="shared" si="22"/>
        <v>0</v>
      </c>
      <c r="U23" s="76">
        <f t="shared" si="23"/>
        <v>0</v>
      </c>
      <c r="V23" s="76">
        <f t="shared" si="24"/>
        <v>0</v>
      </c>
      <c r="W23" s="76">
        <f t="shared" si="25"/>
        <v>1</v>
      </c>
      <c r="X23" s="77"/>
      <c r="Y23" s="110"/>
    </row>
    <row r="24" spans="1:25" s="71" customFormat="1" ht="75" customHeight="1" x14ac:dyDescent="0.2">
      <c r="A24" s="107" t="s">
        <v>286</v>
      </c>
      <c r="B24" s="108" t="s">
        <v>201</v>
      </c>
      <c r="C24" s="73" t="s">
        <v>36</v>
      </c>
      <c r="D24" s="74"/>
      <c r="E24" s="73"/>
      <c r="F24" s="81" t="s">
        <v>226</v>
      </c>
      <c r="G24" s="31"/>
      <c r="H24" s="1" t="s">
        <v>39</v>
      </c>
      <c r="I24" s="1" t="s">
        <v>39</v>
      </c>
      <c r="J24" s="1" t="s">
        <v>39</v>
      </c>
      <c r="K24" s="76">
        <f t="shared" si="13"/>
        <v>0</v>
      </c>
      <c r="L24" s="76">
        <f t="shared" si="14"/>
        <v>0</v>
      </c>
      <c r="M24" s="76">
        <f t="shared" si="15"/>
        <v>0</v>
      </c>
      <c r="N24" s="76">
        <f t="shared" si="16"/>
        <v>0</v>
      </c>
      <c r="O24" s="76">
        <f t="shared" si="17"/>
        <v>0</v>
      </c>
      <c r="P24" s="76">
        <f t="shared" si="18"/>
        <v>0</v>
      </c>
      <c r="Q24" s="76">
        <f t="shared" si="19"/>
        <v>0</v>
      </c>
      <c r="R24" s="76">
        <f t="shared" si="20"/>
        <v>0</v>
      </c>
      <c r="S24" s="76">
        <f t="shared" si="21"/>
        <v>0</v>
      </c>
      <c r="T24" s="76">
        <f t="shared" si="22"/>
        <v>0</v>
      </c>
      <c r="U24" s="76">
        <f t="shared" si="23"/>
        <v>0</v>
      </c>
      <c r="V24" s="76">
        <f t="shared" si="24"/>
        <v>0</v>
      </c>
      <c r="W24" s="76">
        <f t="shared" si="25"/>
        <v>3</v>
      </c>
      <c r="X24" s="77"/>
      <c r="Y24" s="110"/>
    </row>
    <row r="25" spans="1:25" s="71" customFormat="1" ht="75" customHeight="1" x14ac:dyDescent="0.2">
      <c r="A25" s="107" t="s">
        <v>287</v>
      </c>
      <c r="B25" s="108" t="s">
        <v>183</v>
      </c>
      <c r="C25" s="73" t="s">
        <v>36</v>
      </c>
      <c r="D25" s="74"/>
      <c r="E25" s="73"/>
      <c r="F25" s="81" t="s">
        <v>495</v>
      </c>
      <c r="G25" s="31"/>
      <c r="H25" s="1" t="s">
        <v>39</v>
      </c>
      <c r="I25" s="1" t="s">
        <v>39</v>
      </c>
      <c r="J25" s="1" t="s">
        <v>39</v>
      </c>
      <c r="K25" s="76">
        <f t="shared" si="13"/>
        <v>0</v>
      </c>
      <c r="L25" s="76">
        <f t="shared" si="14"/>
        <v>0</v>
      </c>
      <c r="M25" s="76">
        <f t="shared" si="15"/>
        <v>0</v>
      </c>
      <c r="N25" s="76">
        <f t="shared" si="16"/>
        <v>0</v>
      </c>
      <c r="O25" s="76">
        <f t="shared" si="17"/>
        <v>0</v>
      </c>
      <c r="P25" s="76">
        <f t="shared" si="18"/>
        <v>0</v>
      </c>
      <c r="Q25" s="76">
        <f t="shared" si="19"/>
        <v>0</v>
      </c>
      <c r="R25" s="76">
        <f t="shared" si="20"/>
        <v>0</v>
      </c>
      <c r="S25" s="76">
        <f t="shared" si="21"/>
        <v>0</v>
      </c>
      <c r="T25" s="76">
        <f t="shared" si="22"/>
        <v>0</v>
      </c>
      <c r="U25" s="76">
        <f t="shared" si="23"/>
        <v>0</v>
      </c>
      <c r="V25" s="76">
        <f t="shared" si="24"/>
        <v>0</v>
      </c>
      <c r="W25" s="76">
        <f t="shared" si="25"/>
        <v>3</v>
      </c>
      <c r="X25" s="77"/>
      <c r="Y25" s="110"/>
    </row>
    <row r="26" spans="1:25" s="71" customFormat="1" ht="75" customHeight="1" x14ac:dyDescent="0.2">
      <c r="A26" s="107" t="s">
        <v>288</v>
      </c>
      <c r="B26" s="108" t="s">
        <v>183</v>
      </c>
      <c r="C26" s="73" t="s">
        <v>36</v>
      </c>
      <c r="D26" s="74"/>
      <c r="E26" s="73"/>
      <c r="F26" s="81" t="s">
        <v>657</v>
      </c>
      <c r="G26" s="31"/>
      <c r="H26" s="1" t="s">
        <v>39</v>
      </c>
      <c r="I26" s="1" t="s">
        <v>39</v>
      </c>
      <c r="J26" s="1" t="s">
        <v>39</v>
      </c>
      <c r="K26" s="76">
        <f t="shared" si="13"/>
        <v>0</v>
      </c>
      <c r="L26" s="76">
        <f t="shared" si="14"/>
        <v>0</v>
      </c>
      <c r="M26" s="76">
        <f t="shared" si="15"/>
        <v>0</v>
      </c>
      <c r="N26" s="76">
        <f t="shared" si="16"/>
        <v>0</v>
      </c>
      <c r="O26" s="76">
        <f t="shared" si="17"/>
        <v>0</v>
      </c>
      <c r="P26" s="76">
        <f t="shared" si="18"/>
        <v>0</v>
      </c>
      <c r="Q26" s="76">
        <f t="shared" si="19"/>
        <v>0</v>
      </c>
      <c r="R26" s="76">
        <f t="shared" si="20"/>
        <v>0</v>
      </c>
      <c r="S26" s="76">
        <f t="shared" si="21"/>
        <v>0</v>
      </c>
      <c r="T26" s="76">
        <f t="shared" si="22"/>
        <v>0</v>
      </c>
      <c r="U26" s="76">
        <f t="shared" si="23"/>
        <v>0</v>
      </c>
      <c r="V26" s="76">
        <f t="shared" si="24"/>
        <v>0</v>
      </c>
      <c r="W26" s="76">
        <f t="shared" si="25"/>
        <v>3</v>
      </c>
      <c r="X26" s="77"/>
      <c r="Y26" s="110"/>
    </row>
    <row r="27" spans="1:25" s="71" customFormat="1" ht="75" customHeight="1" x14ac:dyDescent="0.2">
      <c r="A27" s="107" t="s">
        <v>289</v>
      </c>
      <c r="B27" s="108" t="s">
        <v>183</v>
      </c>
      <c r="C27" s="73" t="s">
        <v>36</v>
      </c>
      <c r="D27" s="74"/>
      <c r="E27" s="73"/>
      <c r="F27" s="81" t="s">
        <v>496</v>
      </c>
      <c r="G27" s="31"/>
      <c r="H27" s="1" t="s">
        <v>39</v>
      </c>
      <c r="I27" s="1" t="s">
        <v>39</v>
      </c>
      <c r="J27" s="1" t="s">
        <v>39</v>
      </c>
      <c r="K27" s="76">
        <f t="shared" si="13"/>
        <v>0</v>
      </c>
      <c r="L27" s="76">
        <f t="shared" si="14"/>
        <v>0</v>
      </c>
      <c r="M27" s="76">
        <f t="shared" si="15"/>
        <v>0</v>
      </c>
      <c r="N27" s="76">
        <f t="shared" si="16"/>
        <v>0</v>
      </c>
      <c r="O27" s="76">
        <f t="shared" si="17"/>
        <v>0</v>
      </c>
      <c r="P27" s="76">
        <f t="shared" si="18"/>
        <v>0</v>
      </c>
      <c r="Q27" s="76">
        <f t="shared" si="19"/>
        <v>0</v>
      </c>
      <c r="R27" s="76">
        <f t="shared" si="20"/>
        <v>0</v>
      </c>
      <c r="S27" s="76">
        <f t="shared" si="21"/>
        <v>0</v>
      </c>
      <c r="T27" s="76">
        <f t="shared" si="22"/>
        <v>0</v>
      </c>
      <c r="U27" s="76">
        <f t="shared" si="23"/>
        <v>0</v>
      </c>
      <c r="V27" s="76">
        <f t="shared" si="24"/>
        <v>0</v>
      </c>
      <c r="W27" s="76">
        <f t="shared" si="25"/>
        <v>3</v>
      </c>
      <c r="X27" s="77"/>
      <c r="Y27" s="110"/>
    </row>
    <row r="28" spans="1:25" s="71" customFormat="1" ht="75" customHeight="1" x14ac:dyDescent="0.2">
      <c r="A28" s="107" t="s">
        <v>290</v>
      </c>
      <c r="B28" s="108" t="s">
        <v>143</v>
      </c>
      <c r="C28" s="73" t="s">
        <v>36</v>
      </c>
      <c r="D28" s="74"/>
      <c r="E28" s="73"/>
      <c r="F28" s="81" t="s">
        <v>179</v>
      </c>
      <c r="G28" s="31"/>
      <c r="H28" s="1" t="s">
        <v>39</v>
      </c>
      <c r="I28" s="1" t="s">
        <v>39</v>
      </c>
      <c r="J28" s="1" t="s">
        <v>39</v>
      </c>
      <c r="K28" s="76">
        <f t="shared" si="13"/>
        <v>0</v>
      </c>
      <c r="L28" s="76">
        <f t="shared" si="14"/>
        <v>0</v>
      </c>
      <c r="M28" s="76">
        <f t="shared" si="15"/>
        <v>0</v>
      </c>
      <c r="N28" s="76">
        <f t="shared" si="16"/>
        <v>0</v>
      </c>
      <c r="O28" s="76">
        <f t="shared" si="17"/>
        <v>0</v>
      </c>
      <c r="P28" s="76">
        <f t="shared" si="18"/>
        <v>0</v>
      </c>
      <c r="Q28" s="76">
        <f t="shared" si="19"/>
        <v>0</v>
      </c>
      <c r="R28" s="76">
        <f t="shared" si="20"/>
        <v>0</v>
      </c>
      <c r="S28" s="76">
        <f t="shared" si="21"/>
        <v>0</v>
      </c>
      <c r="T28" s="76">
        <f t="shared" si="22"/>
        <v>0</v>
      </c>
      <c r="U28" s="76">
        <f t="shared" si="23"/>
        <v>0</v>
      </c>
      <c r="V28" s="76">
        <f t="shared" si="24"/>
        <v>0</v>
      </c>
      <c r="W28" s="76">
        <f t="shared" si="25"/>
        <v>3</v>
      </c>
      <c r="X28" s="77"/>
      <c r="Y28" s="110"/>
    </row>
    <row r="29" spans="1:25" s="71" customFormat="1" ht="75" customHeight="1" x14ac:dyDescent="0.2">
      <c r="A29" s="107" t="s">
        <v>291</v>
      </c>
      <c r="B29" s="108" t="s">
        <v>143</v>
      </c>
      <c r="C29" s="73" t="s">
        <v>36</v>
      </c>
      <c r="D29" s="74"/>
      <c r="E29" s="73"/>
      <c r="F29" s="81" t="s">
        <v>180</v>
      </c>
      <c r="G29" s="31"/>
      <c r="H29" s="1" t="s">
        <v>39</v>
      </c>
      <c r="I29" s="1" t="s">
        <v>39</v>
      </c>
      <c r="J29" s="1" t="s">
        <v>39</v>
      </c>
      <c r="K29" s="76">
        <f t="shared" si="13"/>
        <v>0</v>
      </c>
      <c r="L29" s="76">
        <f t="shared" si="14"/>
        <v>0</v>
      </c>
      <c r="M29" s="76">
        <f t="shared" si="15"/>
        <v>0</v>
      </c>
      <c r="N29" s="76">
        <f t="shared" si="16"/>
        <v>0</v>
      </c>
      <c r="O29" s="76">
        <f t="shared" si="17"/>
        <v>0</v>
      </c>
      <c r="P29" s="76">
        <f t="shared" si="18"/>
        <v>0</v>
      </c>
      <c r="Q29" s="76">
        <f t="shared" si="19"/>
        <v>0</v>
      </c>
      <c r="R29" s="76">
        <f t="shared" si="20"/>
        <v>0</v>
      </c>
      <c r="S29" s="76">
        <f t="shared" si="21"/>
        <v>0</v>
      </c>
      <c r="T29" s="76">
        <f t="shared" si="22"/>
        <v>0</v>
      </c>
      <c r="U29" s="76">
        <f t="shared" si="23"/>
        <v>0</v>
      </c>
      <c r="V29" s="76">
        <f t="shared" si="24"/>
        <v>0</v>
      </c>
      <c r="W29" s="76">
        <f t="shared" si="25"/>
        <v>3</v>
      </c>
      <c r="X29" s="77"/>
      <c r="Y29" s="110"/>
    </row>
    <row r="30" spans="1:25" s="71" customFormat="1" ht="75" customHeight="1" x14ac:dyDescent="0.2">
      <c r="A30" s="107" t="s">
        <v>292</v>
      </c>
      <c r="B30" s="108" t="s">
        <v>143</v>
      </c>
      <c r="C30" s="73" t="s">
        <v>36</v>
      </c>
      <c r="D30" s="74"/>
      <c r="E30" s="73"/>
      <c r="F30" s="81" t="s">
        <v>181</v>
      </c>
      <c r="G30" s="31"/>
      <c r="H30" s="1" t="s">
        <v>39</v>
      </c>
      <c r="I30" s="1" t="s">
        <v>39</v>
      </c>
      <c r="J30" s="1" t="s">
        <v>39</v>
      </c>
      <c r="K30" s="76">
        <f t="shared" si="13"/>
        <v>0</v>
      </c>
      <c r="L30" s="76">
        <f t="shared" si="14"/>
        <v>0</v>
      </c>
      <c r="M30" s="76">
        <f t="shared" si="15"/>
        <v>0</v>
      </c>
      <c r="N30" s="76">
        <f t="shared" si="16"/>
        <v>0</v>
      </c>
      <c r="O30" s="76">
        <f t="shared" si="17"/>
        <v>0</v>
      </c>
      <c r="P30" s="76">
        <f t="shared" si="18"/>
        <v>0</v>
      </c>
      <c r="Q30" s="76">
        <f t="shared" si="19"/>
        <v>0</v>
      </c>
      <c r="R30" s="76">
        <f t="shared" si="20"/>
        <v>0</v>
      </c>
      <c r="S30" s="76">
        <f t="shared" si="21"/>
        <v>0</v>
      </c>
      <c r="T30" s="76">
        <f t="shared" si="22"/>
        <v>0</v>
      </c>
      <c r="U30" s="76">
        <f t="shared" si="23"/>
        <v>0</v>
      </c>
      <c r="V30" s="76">
        <f t="shared" si="24"/>
        <v>0</v>
      </c>
      <c r="W30" s="76">
        <f t="shared" si="25"/>
        <v>3</v>
      </c>
      <c r="X30" s="77"/>
      <c r="Y30" s="110"/>
    </row>
    <row r="31" spans="1:25" s="71" customFormat="1" ht="75" customHeight="1" x14ac:dyDescent="0.2">
      <c r="A31" s="107" t="s">
        <v>293</v>
      </c>
      <c r="B31" s="108" t="s">
        <v>143</v>
      </c>
      <c r="C31" s="73" t="s">
        <v>36</v>
      </c>
      <c r="D31" s="74"/>
      <c r="E31" s="73"/>
      <c r="F31" s="81" t="s">
        <v>182</v>
      </c>
      <c r="G31" s="31"/>
      <c r="H31" s="1" t="s">
        <v>39</v>
      </c>
      <c r="I31" s="1" t="s">
        <v>39</v>
      </c>
      <c r="J31" s="1" t="s">
        <v>39</v>
      </c>
      <c r="K31" s="76">
        <f t="shared" si="13"/>
        <v>0</v>
      </c>
      <c r="L31" s="76">
        <f t="shared" si="14"/>
        <v>0</v>
      </c>
      <c r="M31" s="76">
        <f t="shared" si="15"/>
        <v>0</v>
      </c>
      <c r="N31" s="76">
        <f t="shared" si="16"/>
        <v>0</v>
      </c>
      <c r="O31" s="76">
        <f t="shared" si="17"/>
        <v>0</v>
      </c>
      <c r="P31" s="76">
        <f t="shared" si="18"/>
        <v>0</v>
      </c>
      <c r="Q31" s="76">
        <f t="shared" si="19"/>
        <v>0</v>
      </c>
      <c r="R31" s="76">
        <f t="shared" si="20"/>
        <v>0</v>
      </c>
      <c r="S31" s="76">
        <f t="shared" si="21"/>
        <v>0</v>
      </c>
      <c r="T31" s="76">
        <f t="shared" si="22"/>
        <v>0</v>
      </c>
      <c r="U31" s="76">
        <f t="shared" si="23"/>
        <v>0</v>
      </c>
      <c r="V31" s="76">
        <f t="shared" si="24"/>
        <v>0</v>
      </c>
      <c r="W31" s="76">
        <f t="shared" si="25"/>
        <v>3</v>
      </c>
      <c r="X31" s="77"/>
      <c r="Y31" s="110"/>
    </row>
    <row r="32" spans="1:25" s="71" customFormat="1" ht="75" customHeight="1" x14ac:dyDescent="0.2">
      <c r="A32" s="107" t="s">
        <v>294</v>
      </c>
      <c r="B32" s="108" t="s">
        <v>143</v>
      </c>
      <c r="C32" s="73" t="s">
        <v>36</v>
      </c>
      <c r="D32" s="74"/>
      <c r="E32" s="73"/>
      <c r="F32" s="81" t="s">
        <v>194</v>
      </c>
      <c r="G32" s="31"/>
      <c r="H32" s="1" t="s">
        <v>39</v>
      </c>
      <c r="I32" s="1" t="s">
        <v>39</v>
      </c>
      <c r="J32" s="1" t="s">
        <v>39</v>
      </c>
      <c r="K32" s="76">
        <f t="shared" si="13"/>
        <v>0</v>
      </c>
      <c r="L32" s="76">
        <f t="shared" si="14"/>
        <v>0</v>
      </c>
      <c r="M32" s="76">
        <f t="shared" si="15"/>
        <v>0</v>
      </c>
      <c r="N32" s="76">
        <f t="shared" si="16"/>
        <v>0</v>
      </c>
      <c r="O32" s="76">
        <f t="shared" si="17"/>
        <v>0</v>
      </c>
      <c r="P32" s="76">
        <f t="shared" si="18"/>
        <v>0</v>
      </c>
      <c r="Q32" s="76">
        <f t="shared" si="19"/>
        <v>0</v>
      </c>
      <c r="R32" s="76">
        <f t="shared" si="20"/>
        <v>0</v>
      </c>
      <c r="S32" s="76">
        <f t="shared" si="21"/>
        <v>0</v>
      </c>
      <c r="T32" s="76">
        <f t="shared" si="22"/>
        <v>0</v>
      </c>
      <c r="U32" s="76">
        <f t="shared" si="23"/>
        <v>0</v>
      </c>
      <c r="V32" s="76">
        <f t="shared" si="24"/>
        <v>0</v>
      </c>
      <c r="W32" s="76">
        <f t="shared" si="25"/>
        <v>3</v>
      </c>
      <c r="X32" s="77"/>
      <c r="Y32" s="110"/>
    </row>
    <row r="33" spans="1:25" s="71" customFormat="1" ht="75" customHeight="1" x14ac:dyDescent="0.2">
      <c r="A33" s="107" t="s">
        <v>295</v>
      </c>
      <c r="B33" s="108" t="s">
        <v>143</v>
      </c>
      <c r="C33" s="73" t="s">
        <v>36</v>
      </c>
      <c r="D33" s="74"/>
      <c r="E33" s="73"/>
      <c r="F33" s="81" t="s">
        <v>195</v>
      </c>
      <c r="G33" s="31"/>
      <c r="H33" s="1" t="s">
        <v>39</v>
      </c>
      <c r="I33" s="1" t="s">
        <v>39</v>
      </c>
      <c r="J33" s="1" t="s">
        <v>39</v>
      </c>
      <c r="K33" s="76">
        <f t="shared" si="13"/>
        <v>0</v>
      </c>
      <c r="L33" s="76">
        <f t="shared" si="14"/>
        <v>0</v>
      </c>
      <c r="M33" s="76">
        <f t="shared" si="15"/>
        <v>0</v>
      </c>
      <c r="N33" s="76">
        <f t="shared" si="16"/>
        <v>0</v>
      </c>
      <c r="O33" s="76">
        <f t="shared" si="17"/>
        <v>0</v>
      </c>
      <c r="P33" s="76">
        <f t="shared" si="18"/>
        <v>0</v>
      </c>
      <c r="Q33" s="76">
        <f t="shared" si="19"/>
        <v>0</v>
      </c>
      <c r="R33" s="76">
        <f t="shared" si="20"/>
        <v>0</v>
      </c>
      <c r="S33" s="76">
        <f t="shared" si="21"/>
        <v>0</v>
      </c>
      <c r="T33" s="76">
        <f t="shared" si="22"/>
        <v>0</v>
      </c>
      <c r="U33" s="76">
        <f t="shared" si="23"/>
        <v>0</v>
      </c>
      <c r="V33" s="76">
        <f t="shared" si="24"/>
        <v>0</v>
      </c>
      <c r="W33" s="76">
        <f t="shared" si="25"/>
        <v>3</v>
      </c>
      <c r="X33" s="77"/>
      <c r="Y33" s="110"/>
    </row>
    <row r="34" spans="1:25" s="71" customFormat="1" ht="75" customHeight="1" x14ac:dyDescent="0.2">
      <c r="A34" s="107" t="s">
        <v>296</v>
      </c>
      <c r="B34" s="108" t="s">
        <v>109</v>
      </c>
      <c r="C34" s="73" t="s">
        <v>36</v>
      </c>
      <c r="D34" s="74"/>
      <c r="E34" s="73"/>
      <c r="F34" s="81" t="s">
        <v>445</v>
      </c>
      <c r="G34" s="31"/>
      <c r="H34" s="1" t="s">
        <v>39</v>
      </c>
      <c r="I34" s="1" t="s">
        <v>39</v>
      </c>
      <c r="J34" s="1" t="s">
        <v>39</v>
      </c>
      <c r="K34" s="76">
        <f t="shared" si="13"/>
        <v>0</v>
      </c>
      <c r="L34" s="76">
        <f t="shared" si="14"/>
        <v>0</v>
      </c>
      <c r="M34" s="76">
        <f t="shared" si="15"/>
        <v>0</v>
      </c>
      <c r="N34" s="76">
        <f t="shared" si="16"/>
        <v>0</v>
      </c>
      <c r="O34" s="76">
        <f t="shared" si="17"/>
        <v>0</v>
      </c>
      <c r="P34" s="76">
        <f t="shared" si="18"/>
        <v>0</v>
      </c>
      <c r="Q34" s="76">
        <f t="shared" si="19"/>
        <v>0</v>
      </c>
      <c r="R34" s="76">
        <f t="shared" si="20"/>
        <v>0</v>
      </c>
      <c r="S34" s="76">
        <f t="shared" si="21"/>
        <v>0</v>
      </c>
      <c r="T34" s="76">
        <f t="shared" si="22"/>
        <v>0</v>
      </c>
      <c r="U34" s="76">
        <f t="shared" si="23"/>
        <v>0</v>
      </c>
      <c r="V34" s="76">
        <f t="shared" si="24"/>
        <v>0</v>
      </c>
      <c r="W34" s="76">
        <f t="shared" si="25"/>
        <v>3</v>
      </c>
      <c r="X34" s="77"/>
      <c r="Y34" s="110"/>
    </row>
    <row r="35" spans="1:25" s="71" customFormat="1" ht="75" customHeight="1" x14ac:dyDescent="0.2">
      <c r="A35" s="107" t="s">
        <v>297</v>
      </c>
      <c r="B35" s="108" t="s">
        <v>109</v>
      </c>
      <c r="C35" s="73" t="s">
        <v>36</v>
      </c>
      <c r="D35" s="74"/>
      <c r="E35" s="73"/>
      <c r="F35" s="81" t="s">
        <v>482</v>
      </c>
      <c r="G35" s="31"/>
      <c r="H35" s="1" t="s">
        <v>39</v>
      </c>
      <c r="I35" s="1" t="s">
        <v>39</v>
      </c>
      <c r="J35" s="1" t="s">
        <v>39</v>
      </c>
      <c r="K35" s="76">
        <f t="shared" si="13"/>
        <v>0</v>
      </c>
      <c r="L35" s="76">
        <f t="shared" si="14"/>
        <v>0</v>
      </c>
      <c r="M35" s="76">
        <f t="shared" si="15"/>
        <v>0</v>
      </c>
      <c r="N35" s="76">
        <f t="shared" si="16"/>
        <v>0</v>
      </c>
      <c r="O35" s="76">
        <f t="shared" si="17"/>
        <v>0</v>
      </c>
      <c r="P35" s="76">
        <f t="shared" si="18"/>
        <v>0</v>
      </c>
      <c r="Q35" s="76">
        <f t="shared" si="19"/>
        <v>0</v>
      </c>
      <c r="R35" s="76">
        <f t="shared" si="20"/>
        <v>0</v>
      </c>
      <c r="S35" s="76">
        <f t="shared" si="21"/>
        <v>0</v>
      </c>
      <c r="T35" s="76">
        <f t="shared" si="22"/>
        <v>0</v>
      </c>
      <c r="U35" s="76">
        <f t="shared" si="23"/>
        <v>0</v>
      </c>
      <c r="V35" s="76">
        <f t="shared" si="24"/>
        <v>0</v>
      </c>
      <c r="W35" s="76">
        <f t="shared" si="25"/>
        <v>3</v>
      </c>
      <c r="X35" s="77"/>
      <c r="Y35" s="110"/>
    </row>
    <row r="36" spans="1:25" s="71" customFormat="1" ht="75" customHeight="1" x14ac:dyDescent="0.2">
      <c r="A36" s="107" t="s">
        <v>298</v>
      </c>
      <c r="B36" s="108" t="s">
        <v>140</v>
      </c>
      <c r="C36" s="73" t="s">
        <v>36</v>
      </c>
      <c r="D36" s="74"/>
      <c r="E36" s="73"/>
      <c r="F36" s="119" t="s">
        <v>658</v>
      </c>
      <c r="G36" s="31"/>
      <c r="H36" s="1" t="s">
        <v>39</v>
      </c>
      <c r="I36" s="1" t="s">
        <v>39</v>
      </c>
      <c r="J36" s="1" t="s">
        <v>39</v>
      </c>
      <c r="K36" s="76">
        <f t="shared" ref="K36" si="50">COUNTIFS(C36:C36,"=High",H36:H36,"=YES-Fully meets")</f>
        <v>0</v>
      </c>
      <c r="L36" s="76">
        <f t="shared" ref="L36" si="51">COUNTIFS(C36:C36,"=High",H36:H36,"=YES-Partially meets")</f>
        <v>0</v>
      </c>
      <c r="M36" s="76">
        <f t="shared" ref="M36" si="52">COUNTIFS(C36:C36,"=High",H36:H36,"=NO-Does not meet")</f>
        <v>0</v>
      </c>
      <c r="N36" s="76">
        <f t="shared" ref="N36" si="53">COUNTIFS(C36:C36,"=Medium",H36:H36,"=YES-Fully meets")</f>
        <v>0</v>
      </c>
      <c r="O36" s="76">
        <f t="shared" ref="O36" si="54">COUNTIFS(C36:C36,"=Medium",H36:H36,"=YES-Partially meets")</f>
        <v>0</v>
      </c>
      <c r="P36" s="76">
        <f t="shared" ref="P36" si="55">COUNTIFS(C36:C36,"=Medium",H36:H36,"=NO-Does not meet")</f>
        <v>0</v>
      </c>
      <c r="Q36" s="76">
        <f t="shared" ref="Q36" si="56">COUNTIFS(C36:C36,"=Low",H36:H36,"=YES-Fully meets")</f>
        <v>0</v>
      </c>
      <c r="R36" s="76">
        <f t="shared" ref="R36" si="57">COUNTIFS(C36:C36,"=Low",H36:H36,"=YES-Partially meets")</f>
        <v>0</v>
      </c>
      <c r="S36" s="76">
        <f t="shared" ref="S36" si="58">COUNTIFS(C36:C36,"=Low",H36:H36,"=NO-Does not meet")</f>
        <v>0</v>
      </c>
      <c r="T36" s="76">
        <f t="shared" ref="T36" si="59">+(K36*$K$2)+(L36*$L$2)+(M36*$M$2)+(N36*$N$2)+(O36*$O$2)+(P36*$P$2)+(Q36*$Q$2)+(R36*$R$2)+(S36*$S$2)</f>
        <v>0</v>
      </c>
      <c r="U36" s="76">
        <f t="shared" si="23"/>
        <v>0</v>
      </c>
      <c r="V36" s="76">
        <f t="shared" ref="V36" si="60">+T36*U36</f>
        <v>0</v>
      </c>
      <c r="W36" s="76">
        <f t="shared" ref="W36" si="61">IF(C36="High",$K$2,IF(C36="Medium",$N$2,$Q$2))</f>
        <v>3</v>
      </c>
      <c r="X36" s="77"/>
      <c r="Y36" s="110"/>
    </row>
    <row r="37" spans="1:25" s="71" customFormat="1" ht="75" customHeight="1" x14ac:dyDescent="0.2">
      <c r="A37" s="107" t="s">
        <v>299</v>
      </c>
      <c r="B37" s="108" t="s">
        <v>140</v>
      </c>
      <c r="C37" s="73" t="s">
        <v>36</v>
      </c>
      <c r="D37" s="74"/>
      <c r="E37" s="73"/>
      <c r="F37" s="119" t="s">
        <v>508</v>
      </c>
      <c r="G37" s="31"/>
      <c r="H37" s="1" t="s">
        <v>39</v>
      </c>
      <c r="I37" s="1" t="s">
        <v>39</v>
      </c>
      <c r="J37" s="1" t="s">
        <v>39</v>
      </c>
      <c r="K37" s="76">
        <f t="shared" si="13"/>
        <v>0</v>
      </c>
      <c r="L37" s="76">
        <f t="shared" si="14"/>
        <v>0</v>
      </c>
      <c r="M37" s="76">
        <f t="shared" si="15"/>
        <v>0</v>
      </c>
      <c r="N37" s="76">
        <f t="shared" si="16"/>
        <v>0</v>
      </c>
      <c r="O37" s="76">
        <f t="shared" si="17"/>
        <v>0</v>
      </c>
      <c r="P37" s="76">
        <f t="shared" si="18"/>
        <v>0</v>
      </c>
      <c r="Q37" s="76">
        <f t="shared" si="19"/>
        <v>0</v>
      </c>
      <c r="R37" s="76">
        <f t="shared" si="20"/>
        <v>0</v>
      </c>
      <c r="S37" s="76">
        <f t="shared" si="21"/>
        <v>0</v>
      </c>
      <c r="T37" s="76">
        <f t="shared" si="22"/>
        <v>0</v>
      </c>
      <c r="U37" s="76">
        <f t="shared" si="23"/>
        <v>0</v>
      </c>
      <c r="V37" s="76">
        <f t="shared" si="24"/>
        <v>0</v>
      </c>
      <c r="W37" s="76">
        <f t="shared" si="25"/>
        <v>3</v>
      </c>
      <c r="X37" s="77"/>
      <c r="Y37" s="110"/>
    </row>
    <row r="38" spans="1:25" s="71" customFormat="1" ht="30" customHeight="1" x14ac:dyDescent="0.25">
      <c r="A38" s="125"/>
      <c r="B38" s="126"/>
      <c r="C38" s="127"/>
      <c r="D38" s="128"/>
      <c r="E38" s="127"/>
      <c r="F38" s="129" t="s">
        <v>659</v>
      </c>
      <c r="G38" s="130"/>
      <c r="H38" s="130"/>
      <c r="I38" s="127"/>
      <c r="J38" s="127"/>
      <c r="K38" s="70"/>
      <c r="L38" s="70"/>
      <c r="M38" s="70"/>
      <c r="N38" s="70"/>
      <c r="O38" s="70"/>
      <c r="P38" s="70"/>
      <c r="Q38" s="70"/>
      <c r="R38" s="70"/>
      <c r="S38" s="70"/>
      <c r="T38" s="70"/>
      <c r="U38" s="70"/>
      <c r="V38" s="70"/>
      <c r="W38" s="70"/>
      <c r="X38" s="70"/>
      <c r="Y38" s="106"/>
    </row>
    <row r="39" spans="1:25" s="71" customFormat="1" ht="75" customHeight="1" x14ac:dyDescent="0.2">
      <c r="A39" s="107" t="s">
        <v>299</v>
      </c>
      <c r="B39" s="108" t="s">
        <v>135</v>
      </c>
      <c r="C39" s="73" t="s">
        <v>36</v>
      </c>
      <c r="D39" s="74"/>
      <c r="E39" s="73"/>
      <c r="F39" s="81" t="s">
        <v>579</v>
      </c>
      <c r="G39" s="31"/>
      <c r="H39" s="1" t="s">
        <v>39</v>
      </c>
      <c r="I39" s="1" t="s">
        <v>39</v>
      </c>
      <c r="J39" s="1" t="s">
        <v>39</v>
      </c>
      <c r="K39" s="76">
        <f t="shared" ref="K39:K70" si="62">COUNTIFS(C39:C39,"=High",H39:H39,"=YES-Fully meets")</f>
        <v>0</v>
      </c>
      <c r="L39" s="76">
        <f t="shared" ref="L39:L70" si="63">COUNTIFS(C39:C39,"=High",H39:H39,"=YES-Partially meets")</f>
        <v>0</v>
      </c>
      <c r="M39" s="76">
        <f t="shared" ref="M39:M70" si="64">COUNTIFS(C39:C39,"=High",H39:H39,"=NO-Does not meet")</f>
        <v>0</v>
      </c>
      <c r="N39" s="76">
        <f t="shared" ref="N39:N70" si="65">COUNTIFS(C39:C39,"=Medium",H39:H39,"=YES-Fully meets")</f>
        <v>0</v>
      </c>
      <c r="O39" s="76">
        <f t="shared" ref="O39:O70" si="66">COUNTIFS(C39:C39,"=Medium",H39:H39,"=YES-Partially meets")</f>
        <v>0</v>
      </c>
      <c r="P39" s="76">
        <f t="shared" ref="P39:P70" si="67">COUNTIFS(C39:C39,"=Medium",H39:H39,"=NO-Does not meet")</f>
        <v>0</v>
      </c>
      <c r="Q39" s="76">
        <f t="shared" ref="Q39:Q70" si="68">COUNTIFS(C39:C39,"=Low",H39:H39,"=YES-Fully meets")</f>
        <v>0</v>
      </c>
      <c r="R39" s="76">
        <f t="shared" ref="R39:R70" si="69">COUNTIFS(C39:C39,"=Low",H39:H39,"=YES-Partially meets")</f>
        <v>0</v>
      </c>
      <c r="S39" s="76">
        <f t="shared" ref="S39:S70" si="70">COUNTIFS(C39:C39,"=Low",H39:H39,"=NO-Does not meet")</f>
        <v>0</v>
      </c>
      <c r="T39" s="76">
        <f t="shared" ref="T39:T70" si="71">+(K39*$K$2)+(L39*$L$2)+(M39*$M$2)+(N39*$N$2)+(O39*$O$2)+(P39*$P$2)+(Q39*$Q$2)+(R39*$R$2)+(S39*$S$2)</f>
        <v>0</v>
      </c>
      <c r="U39" s="76">
        <f t="shared" ref="U39:U70" si="72">IF($I39="Production",1,IF($I39="Development",0.25,0))</f>
        <v>0</v>
      </c>
      <c r="V39" s="76">
        <f t="shared" ref="V39:V70" si="73">+T39*U39</f>
        <v>0</v>
      </c>
      <c r="W39" s="76">
        <f t="shared" ref="W39:W70" si="74">IF(C39="High",$K$2,IF(C39="Medium",$N$2,$Q$2))</f>
        <v>3</v>
      </c>
      <c r="X39" s="77"/>
      <c r="Y39" s="110"/>
    </row>
    <row r="40" spans="1:25" s="71" customFormat="1" ht="75" customHeight="1" x14ac:dyDescent="0.2">
      <c r="A40" s="107" t="s">
        <v>300</v>
      </c>
      <c r="B40" s="108" t="s">
        <v>135</v>
      </c>
      <c r="C40" s="73" t="s">
        <v>36</v>
      </c>
      <c r="D40" s="74"/>
      <c r="E40" s="73"/>
      <c r="F40" s="81" t="s">
        <v>578</v>
      </c>
      <c r="G40" s="32"/>
      <c r="H40" s="1" t="s">
        <v>39</v>
      </c>
      <c r="I40" s="1" t="s">
        <v>39</v>
      </c>
      <c r="J40" s="1" t="s">
        <v>39</v>
      </c>
      <c r="K40" s="76">
        <f t="shared" si="62"/>
        <v>0</v>
      </c>
      <c r="L40" s="76">
        <f t="shared" si="63"/>
        <v>0</v>
      </c>
      <c r="M40" s="76">
        <f t="shared" si="64"/>
        <v>0</v>
      </c>
      <c r="N40" s="76">
        <f t="shared" si="65"/>
        <v>0</v>
      </c>
      <c r="O40" s="76">
        <f t="shared" si="66"/>
        <v>0</v>
      </c>
      <c r="P40" s="76">
        <f t="shared" si="67"/>
        <v>0</v>
      </c>
      <c r="Q40" s="76">
        <f t="shared" si="68"/>
        <v>0</v>
      </c>
      <c r="R40" s="76">
        <f t="shared" si="69"/>
        <v>0</v>
      </c>
      <c r="S40" s="76">
        <f t="shared" si="70"/>
        <v>0</v>
      </c>
      <c r="T40" s="76">
        <f t="shared" si="71"/>
        <v>0</v>
      </c>
      <c r="U40" s="76">
        <f t="shared" si="72"/>
        <v>0</v>
      </c>
      <c r="V40" s="76">
        <f t="shared" si="73"/>
        <v>0</v>
      </c>
      <c r="W40" s="76">
        <f t="shared" si="74"/>
        <v>3</v>
      </c>
      <c r="X40" s="77"/>
      <c r="Y40" s="110"/>
    </row>
    <row r="41" spans="1:25" s="71" customFormat="1" ht="75" customHeight="1" x14ac:dyDescent="0.2">
      <c r="A41" s="107" t="s">
        <v>301</v>
      </c>
      <c r="B41" s="108" t="s">
        <v>135</v>
      </c>
      <c r="C41" s="73" t="s">
        <v>36</v>
      </c>
      <c r="D41" s="74"/>
      <c r="E41" s="73"/>
      <c r="F41" s="81" t="s">
        <v>202</v>
      </c>
      <c r="G41" s="32"/>
      <c r="H41" s="1" t="s">
        <v>39</v>
      </c>
      <c r="I41" s="1" t="s">
        <v>39</v>
      </c>
      <c r="J41" s="1" t="s">
        <v>39</v>
      </c>
      <c r="K41" s="76">
        <f t="shared" si="62"/>
        <v>0</v>
      </c>
      <c r="L41" s="76">
        <f t="shared" si="63"/>
        <v>0</v>
      </c>
      <c r="M41" s="76">
        <f t="shared" si="64"/>
        <v>0</v>
      </c>
      <c r="N41" s="76">
        <f t="shared" si="65"/>
        <v>0</v>
      </c>
      <c r="O41" s="76">
        <f t="shared" si="66"/>
        <v>0</v>
      </c>
      <c r="P41" s="76">
        <f t="shared" si="67"/>
        <v>0</v>
      </c>
      <c r="Q41" s="76">
        <f t="shared" si="68"/>
        <v>0</v>
      </c>
      <c r="R41" s="76">
        <f t="shared" si="69"/>
        <v>0</v>
      </c>
      <c r="S41" s="76">
        <f t="shared" si="70"/>
        <v>0</v>
      </c>
      <c r="T41" s="76">
        <f t="shared" si="71"/>
        <v>0</v>
      </c>
      <c r="U41" s="76">
        <f t="shared" si="72"/>
        <v>0</v>
      </c>
      <c r="V41" s="76">
        <f t="shared" si="73"/>
        <v>0</v>
      </c>
      <c r="W41" s="76">
        <f t="shared" si="74"/>
        <v>3</v>
      </c>
      <c r="X41" s="77"/>
      <c r="Y41" s="110"/>
    </row>
    <row r="42" spans="1:25" s="71" customFormat="1" ht="75" customHeight="1" x14ac:dyDescent="0.2">
      <c r="A42" s="107" t="s">
        <v>302</v>
      </c>
      <c r="B42" s="108" t="s">
        <v>135</v>
      </c>
      <c r="C42" s="73" t="s">
        <v>36</v>
      </c>
      <c r="D42" s="74"/>
      <c r="E42" s="73"/>
      <c r="F42" s="81" t="s">
        <v>178</v>
      </c>
      <c r="G42" s="32"/>
      <c r="H42" s="1" t="s">
        <v>39</v>
      </c>
      <c r="I42" s="1" t="s">
        <v>39</v>
      </c>
      <c r="J42" s="1" t="s">
        <v>39</v>
      </c>
      <c r="K42" s="76">
        <f t="shared" si="62"/>
        <v>0</v>
      </c>
      <c r="L42" s="76">
        <f t="shared" si="63"/>
        <v>0</v>
      </c>
      <c r="M42" s="76">
        <f t="shared" si="64"/>
        <v>0</v>
      </c>
      <c r="N42" s="76">
        <f t="shared" si="65"/>
        <v>0</v>
      </c>
      <c r="O42" s="76">
        <f t="shared" si="66"/>
        <v>0</v>
      </c>
      <c r="P42" s="76">
        <f t="shared" si="67"/>
        <v>0</v>
      </c>
      <c r="Q42" s="76">
        <f t="shared" si="68"/>
        <v>0</v>
      </c>
      <c r="R42" s="76">
        <f t="shared" si="69"/>
        <v>0</v>
      </c>
      <c r="S42" s="76">
        <f t="shared" si="70"/>
        <v>0</v>
      </c>
      <c r="T42" s="76">
        <f t="shared" si="71"/>
        <v>0</v>
      </c>
      <c r="U42" s="76">
        <f t="shared" si="72"/>
        <v>0</v>
      </c>
      <c r="V42" s="76">
        <f t="shared" si="73"/>
        <v>0</v>
      </c>
      <c r="W42" s="76">
        <f t="shared" si="74"/>
        <v>3</v>
      </c>
      <c r="X42" s="77"/>
      <c r="Y42" s="110"/>
    </row>
    <row r="43" spans="1:25" s="71" customFormat="1" ht="75" customHeight="1" x14ac:dyDescent="0.2">
      <c r="A43" s="107" t="s">
        <v>303</v>
      </c>
      <c r="B43" s="108" t="s">
        <v>135</v>
      </c>
      <c r="C43" s="73" t="s">
        <v>36</v>
      </c>
      <c r="D43" s="74"/>
      <c r="E43" s="73"/>
      <c r="F43" s="81" t="s">
        <v>580</v>
      </c>
      <c r="G43" s="31"/>
      <c r="H43" s="1" t="s">
        <v>39</v>
      </c>
      <c r="I43" s="1" t="s">
        <v>39</v>
      </c>
      <c r="J43" s="1" t="s">
        <v>39</v>
      </c>
      <c r="K43" s="76">
        <f t="shared" si="62"/>
        <v>0</v>
      </c>
      <c r="L43" s="76">
        <f t="shared" si="63"/>
        <v>0</v>
      </c>
      <c r="M43" s="76">
        <f t="shared" si="64"/>
        <v>0</v>
      </c>
      <c r="N43" s="76">
        <f t="shared" si="65"/>
        <v>0</v>
      </c>
      <c r="O43" s="76">
        <f t="shared" si="66"/>
        <v>0</v>
      </c>
      <c r="P43" s="76">
        <f t="shared" si="67"/>
        <v>0</v>
      </c>
      <c r="Q43" s="76">
        <f t="shared" si="68"/>
        <v>0</v>
      </c>
      <c r="R43" s="76">
        <f t="shared" si="69"/>
        <v>0</v>
      </c>
      <c r="S43" s="76">
        <f t="shared" si="70"/>
        <v>0</v>
      </c>
      <c r="T43" s="76">
        <f t="shared" si="71"/>
        <v>0</v>
      </c>
      <c r="U43" s="76">
        <f t="shared" si="72"/>
        <v>0</v>
      </c>
      <c r="V43" s="76">
        <f t="shared" si="73"/>
        <v>0</v>
      </c>
      <c r="W43" s="76">
        <f t="shared" si="74"/>
        <v>3</v>
      </c>
      <c r="X43" s="77"/>
      <c r="Y43" s="110"/>
    </row>
    <row r="44" spans="1:25" s="71" customFormat="1" ht="75" customHeight="1" x14ac:dyDescent="0.2">
      <c r="A44" s="107" t="s">
        <v>304</v>
      </c>
      <c r="B44" s="108" t="s">
        <v>135</v>
      </c>
      <c r="C44" s="73" t="s">
        <v>36</v>
      </c>
      <c r="D44" s="74"/>
      <c r="E44" s="73"/>
      <c r="F44" s="81" t="s">
        <v>581</v>
      </c>
      <c r="G44" s="31"/>
      <c r="H44" s="1" t="s">
        <v>39</v>
      </c>
      <c r="I44" s="1" t="s">
        <v>39</v>
      </c>
      <c r="J44" s="1" t="s">
        <v>39</v>
      </c>
      <c r="K44" s="76">
        <f t="shared" si="62"/>
        <v>0</v>
      </c>
      <c r="L44" s="76">
        <f t="shared" si="63"/>
        <v>0</v>
      </c>
      <c r="M44" s="76">
        <f t="shared" si="64"/>
        <v>0</v>
      </c>
      <c r="N44" s="76">
        <f t="shared" si="65"/>
        <v>0</v>
      </c>
      <c r="O44" s="76">
        <f t="shared" si="66"/>
        <v>0</v>
      </c>
      <c r="P44" s="76">
        <f t="shared" si="67"/>
        <v>0</v>
      </c>
      <c r="Q44" s="76">
        <f t="shared" si="68"/>
        <v>0</v>
      </c>
      <c r="R44" s="76">
        <f t="shared" si="69"/>
        <v>0</v>
      </c>
      <c r="S44" s="76">
        <f t="shared" si="70"/>
        <v>0</v>
      </c>
      <c r="T44" s="76">
        <f t="shared" si="71"/>
        <v>0</v>
      </c>
      <c r="U44" s="76">
        <f t="shared" si="72"/>
        <v>0</v>
      </c>
      <c r="V44" s="76">
        <f t="shared" si="73"/>
        <v>0</v>
      </c>
      <c r="W44" s="76">
        <f t="shared" si="74"/>
        <v>3</v>
      </c>
      <c r="X44" s="77"/>
      <c r="Y44" s="110"/>
    </row>
    <row r="45" spans="1:25" s="71" customFormat="1" ht="75" customHeight="1" x14ac:dyDescent="0.2">
      <c r="A45" s="107" t="s">
        <v>305</v>
      </c>
      <c r="B45" s="108" t="s">
        <v>135</v>
      </c>
      <c r="C45" s="73" t="s">
        <v>36</v>
      </c>
      <c r="D45" s="74"/>
      <c r="E45" s="73"/>
      <c r="F45" s="81" t="s">
        <v>660</v>
      </c>
      <c r="G45" s="32"/>
      <c r="H45" s="1" t="s">
        <v>39</v>
      </c>
      <c r="I45" s="1" t="s">
        <v>39</v>
      </c>
      <c r="J45" s="1" t="s">
        <v>39</v>
      </c>
      <c r="K45" s="76">
        <f t="shared" si="62"/>
        <v>0</v>
      </c>
      <c r="L45" s="76">
        <f t="shared" si="63"/>
        <v>0</v>
      </c>
      <c r="M45" s="76">
        <f t="shared" si="64"/>
        <v>0</v>
      </c>
      <c r="N45" s="76">
        <f t="shared" si="65"/>
        <v>0</v>
      </c>
      <c r="O45" s="76">
        <f t="shared" si="66"/>
        <v>0</v>
      </c>
      <c r="P45" s="76">
        <f t="shared" si="67"/>
        <v>0</v>
      </c>
      <c r="Q45" s="76">
        <f t="shared" si="68"/>
        <v>0</v>
      </c>
      <c r="R45" s="76">
        <f t="shared" si="69"/>
        <v>0</v>
      </c>
      <c r="S45" s="76">
        <f t="shared" si="70"/>
        <v>0</v>
      </c>
      <c r="T45" s="76">
        <f t="shared" si="71"/>
        <v>0</v>
      </c>
      <c r="U45" s="76">
        <f t="shared" si="72"/>
        <v>0</v>
      </c>
      <c r="V45" s="76">
        <f t="shared" si="73"/>
        <v>0</v>
      </c>
      <c r="W45" s="76">
        <f t="shared" si="74"/>
        <v>3</v>
      </c>
      <c r="X45" s="77"/>
      <c r="Y45" s="110"/>
    </row>
    <row r="46" spans="1:25" s="71" customFormat="1" ht="75" customHeight="1" x14ac:dyDescent="0.2">
      <c r="A46" s="107" t="s">
        <v>306</v>
      </c>
      <c r="B46" s="108" t="s">
        <v>135</v>
      </c>
      <c r="C46" s="73" t="s">
        <v>36</v>
      </c>
      <c r="D46" s="74"/>
      <c r="E46" s="73"/>
      <c r="F46" s="81" t="s">
        <v>582</v>
      </c>
      <c r="G46" s="32"/>
      <c r="H46" s="1" t="s">
        <v>39</v>
      </c>
      <c r="I46" s="1" t="s">
        <v>39</v>
      </c>
      <c r="J46" s="1" t="s">
        <v>39</v>
      </c>
      <c r="K46" s="76">
        <f t="shared" si="62"/>
        <v>0</v>
      </c>
      <c r="L46" s="76">
        <f t="shared" si="63"/>
        <v>0</v>
      </c>
      <c r="M46" s="76">
        <f t="shared" si="64"/>
        <v>0</v>
      </c>
      <c r="N46" s="76">
        <f t="shared" si="65"/>
        <v>0</v>
      </c>
      <c r="O46" s="76">
        <f t="shared" si="66"/>
        <v>0</v>
      </c>
      <c r="P46" s="76">
        <f t="shared" si="67"/>
        <v>0</v>
      </c>
      <c r="Q46" s="76">
        <f t="shared" si="68"/>
        <v>0</v>
      </c>
      <c r="R46" s="76">
        <f t="shared" si="69"/>
        <v>0</v>
      </c>
      <c r="S46" s="76">
        <f t="shared" si="70"/>
        <v>0</v>
      </c>
      <c r="T46" s="76">
        <f t="shared" si="71"/>
        <v>0</v>
      </c>
      <c r="U46" s="76">
        <f t="shared" si="72"/>
        <v>0</v>
      </c>
      <c r="V46" s="76">
        <f t="shared" si="73"/>
        <v>0</v>
      </c>
      <c r="W46" s="76">
        <f t="shared" si="74"/>
        <v>3</v>
      </c>
      <c r="X46" s="77"/>
      <c r="Y46" s="110"/>
    </row>
    <row r="47" spans="1:25" s="71" customFormat="1" ht="75" customHeight="1" x14ac:dyDescent="0.2">
      <c r="A47" s="107" t="s">
        <v>307</v>
      </c>
      <c r="B47" s="108" t="s">
        <v>135</v>
      </c>
      <c r="C47" s="73" t="s">
        <v>36</v>
      </c>
      <c r="D47" s="74"/>
      <c r="E47" s="73"/>
      <c r="F47" s="81" t="s">
        <v>583</v>
      </c>
      <c r="G47" s="31"/>
      <c r="H47" s="1" t="s">
        <v>39</v>
      </c>
      <c r="I47" s="1" t="s">
        <v>39</v>
      </c>
      <c r="J47" s="1" t="s">
        <v>39</v>
      </c>
      <c r="K47" s="76">
        <f t="shared" si="62"/>
        <v>0</v>
      </c>
      <c r="L47" s="76">
        <f t="shared" si="63"/>
        <v>0</v>
      </c>
      <c r="M47" s="76">
        <f t="shared" si="64"/>
        <v>0</v>
      </c>
      <c r="N47" s="76">
        <f t="shared" si="65"/>
        <v>0</v>
      </c>
      <c r="O47" s="76">
        <f t="shared" si="66"/>
        <v>0</v>
      </c>
      <c r="P47" s="76">
        <f t="shared" si="67"/>
        <v>0</v>
      </c>
      <c r="Q47" s="76">
        <f t="shared" si="68"/>
        <v>0</v>
      </c>
      <c r="R47" s="76">
        <f t="shared" si="69"/>
        <v>0</v>
      </c>
      <c r="S47" s="76">
        <f t="shared" si="70"/>
        <v>0</v>
      </c>
      <c r="T47" s="76">
        <f t="shared" si="71"/>
        <v>0</v>
      </c>
      <c r="U47" s="76">
        <f t="shared" si="72"/>
        <v>0</v>
      </c>
      <c r="V47" s="76">
        <f t="shared" si="73"/>
        <v>0</v>
      </c>
      <c r="W47" s="76">
        <f t="shared" si="74"/>
        <v>3</v>
      </c>
      <c r="X47" s="77"/>
      <c r="Y47" s="110"/>
    </row>
    <row r="48" spans="1:25" s="71" customFormat="1" ht="75" customHeight="1" x14ac:dyDescent="0.2">
      <c r="A48" s="107" t="s">
        <v>308</v>
      </c>
      <c r="B48" s="116" t="s">
        <v>465</v>
      </c>
      <c r="C48" s="73" t="s">
        <v>36</v>
      </c>
      <c r="D48" s="74"/>
      <c r="E48" s="73"/>
      <c r="F48" s="81" t="s">
        <v>661</v>
      </c>
      <c r="G48" s="31"/>
      <c r="H48" s="1" t="s">
        <v>39</v>
      </c>
      <c r="I48" s="1" t="s">
        <v>39</v>
      </c>
      <c r="J48" s="1" t="s">
        <v>39</v>
      </c>
      <c r="K48" s="76">
        <f t="shared" si="62"/>
        <v>0</v>
      </c>
      <c r="L48" s="76">
        <f t="shared" si="63"/>
        <v>0</v>
      </c>
      <c r="M48" s="76">
        <f t="shared" si="64"/>
        <v>0</v>
      </c>
      <c r="N48" s="76">
        <f t="shared" si="65"/>
        <v>0</v>
      </c>
      <c r="O48" s="76">
        <f t="shared" si="66"/>
        <v>0</v>
      </c>
      <c r="P48" s="76">
        <f t="shared" si="67"/>
        <v>0</v>
      </c>
      <c r="Q48" s="76">
        <f t="shared" si="68"/>
        <v>0</v>
      </c>
      <c r="R48" s="76">
        <f t="shared" si="69"/>
        <v>0</v>
      </c>
      <c r="S48" s="76">
        <f t="shared" si="70"/>
        <v>0</v>
      </c>
      <c r="T48" s="76">
        <f t="shared" si="71"/>
        <v>0</v>
      </c>
      <c r="U48" s="76">
        <f t="shared" si="72"/>
        <v>0</v>
      </c>
      <c r="V48" s="76">
        <f t="shared" si="73"/>
        <v>0</v>
      </c>
      <c r="W48" s="76">
        <f t="shared" si="74"/>
        <v>3</v>
      </c>
      <c r="X48" s="77"/>
      <c r="Y48" s="110"/>
    </row>
    <row r="49" spans="1:25" s="71" customFormat="1" ht="75" customHeight="1" x14ac:dyDescent="0.2">
      <c r="A49" s="107" t="s">
        <v>309</v>
      </c>
      <c r="B49" s="116" t="s">
        <v>465</v>
      </c>
      <c r="C49" s="117" t="s">
        <v>36</v>
      </c>
      <c r="D49" s="118"/>
      <c r="E49" s="117"/>
      <c r="F49" s="115" t="s">
        <v>662</v>
      </c>
      <c r="G49" s="31"/>
      <c r="H49" s="1" t="s">
        <v>39</v>
      </c>
      <c r="I49" s="1" t="s">
        <v>39</v>
      </c>
      <c r="J49" s="1" t="s">
        <v>39</v>
      </c>
      <c r="K49" s="76">
        <f t="shared" si="62"/>
        <v>0</v>
      </c>
      <c r="L49" s="76">
        <f t="shared" si="63"/>
        <v>0</v>
      </c>
      <c r="M49" s="76">
        <f t="shared" si="64"/>
        <v>0</v>
      </c>
      <c r="N49" s="76">
        <f t="shared" si="65"/>
        <v>0</v>
      </c>
      <c r="O49" s="76">
        <f t="shared" si="66"/>
        <v>0</v>
      </c>
      <c r="P49" s="76">
        <f t="shared" si="67"/>
        <v>0</v>
      </c>
      <c r="Q49" s="76">
        <f t="shared" si="68"/>
        <v>0</v>
      </c>
      <c r="R49" s="76">
        <f t="shared" si="69"/>
        <v>0</v>
      </c>
      <c r="S49" s="76">
        <f t="shared" si="70"/>
        <v>0</v>
      </c>
      <c r="T49" s="76">
        <f t="shared" si="71"/>
        <v>0</v>
      </c>
      <c r="U49" s="76">
        <f t="shared" si="72"/>
        <v>0</v>
      </c>
      <c r="V49" s="76">
        <f t="shared" si="73"/>
        <v>0</v>
      </c>
      <c r="W49" s="76">
        <f t="shared" si="74"/>
        <v>3</v>
      </c>
      <c r="X49" s="77"/>
      <c r="Y49" s="110"/>
    </row>
    <row r="50" spans="1:25" s="71" customFormat="1" ht="75" customHeight="1" x14ac:dyDescent="0.2">
      <c r="A50" s="107" t="s">
        <v>310</v>
      </c>
      <c r="B50" s="116" t="s">
        <v>465</v>
      </c>
      <c r="C50" s="73" t="s">
        <v>36</v>
      </c>
      <c r="D50" s="74"/>
      <c r="E50" s="73"/>
      <c r="F50" s="81" t="s">
        <v>663</v>
      </c>
      <c r="G50" s="31"/>
      <c r="H50" s="1" t="s">
        <v>39</v>
      </c>
      <c r="I50" s="1" t="s">
        <v>39</v>
      </c>
      <c r="J50" s="1" t="s">
        <v>39</v>
      </c>
      <c r="K50" s="76">
        <f t="shared" si="62"/>
        <v>0</v>
      </c>
      <c r="L50" s="76">
        <f t="shared" si="63"/>
        <v>0</v>
      </c>
      <c r="M50" s="76">
        <f t="shared" si="64"/>
        <v>0</v>
      </c>
      <c r="N50" s="76">
        <f t="shared" si="65"/>
        <v>0</v>
      </c>
      <c r="O50" s="76">
        <f t="shared" si="66"/>
        <v>0</v>
      </c>
      <c r="P50" s="76">
        <f t="shared" si="67"/>
        <v>0</v>
      </c>
      <c r="Q50" s="76">
        <f t="shared" si="68"/>
        <v>0</v>
      </c>
      <c r="R50" s="76">
        <f t="shared" si="69"/>
        <v>0</v>
      </c>
      <c r="S50" s="76">
        <f t="shared" si="70"/>
        <v>0</v>
      </c>
      <c r="T50" s="76">
        <f t="shared" si="71"/>
        <v>0</v>
      </c>
      <c r="U50" s="76">
        <f t="shared" si="72"/>
        <v>0</v>
      </c>
      <c r="V50" s="76">
        <f t="shared" si="73"/>
        <v>0</v>
      </c>
      <c r="W50" s="76">
        <f t="shared" si="74"/>
        <v>3</v>
      </c>
      <c r="X50" s="77"/>
      <c r="Y50" s="110"/>
    </row>
    <row r="51" spans="1:25" s="71" customFormat="1" ht="75" customHeight="1" x14ac:dyDescent="0.2">
      <c r="A51" s="107" t="s">
        <v>311</v>
      </c>
      <c r="B51" s="116" t="s">
        <v>465</v>
      </c>
      <c r="C51" s="73" t="s">
        <v>36</v>
      </c>
      <c r="D51" s="74"/>
      <c r="E51" s="73"/>
      <c r="F51" s="81" t="s">
        <v>490</v>
      </c>
      <c r="G51" s="31"/>
      <c r="H51" s="1" t="s">
        <v>39</v>
      </c>
      <c r="I51" s="1" t="s">
        <v>39</v>
      </c>
      <c r="J51" s="1" t="s">
        <v>39</v>
      </c>
      <c r="K51" s="76">
        <f t="shared" si="62"/>
        <v>0</v>
      </c>
      <c r="L51" s="76">
        <f t="shared" si="63"/>
        <v>0</v>
      </c>
      <c r="M51" s="76">
        <f t="shared" si="64"/>
        <v>0</v>
      </c>
      <c r="N51" s="76">
        <f t="shared" si="65"/>
        <v>0</v>
      </c>
      <c r="O51" s="76">
        <f t="shared" si="66"/>
        <v>0</v>
      </c>
      <c r="P51" s="76">
        <f t="shared" si="67"/>
        <v>0</v>
      </c>
      <c r="Q51" s="76">
        <f t="shared" si="68"/>
        <v>0</v>
      </c>
      <c r="R51" s="76">
        <f t="shared" si="69"/>
        <v>0</v>
      </c>
      <c r="S51" s="76">
        <f t="shared" si="70"/>
        <v>0</v>
      </c>
      <c r="T51" s="76">
        <f t="shared" si="71"/>
        <v>0</v>
      </c>
      <c r="U51" s="76">
        <f t="shared" si="72"/>
        <v>0</v>
      </c>
      <c r="V51" s="76">
        <f t="shared" si="73"/>
        <v>0</v>
      </c>
      <c r="W51" s="76">
        <f t="shared" si="74"/>
        <v>3</v>
      </c>
      <c r="X51" s="77"/>
      <c r="Y51" s="110"/>
    </row>
    <row r="52" spans="1:25" s="71" customFormat="1" ht="75" customHeight="1" x14ac:dyDescent="0.2">
      <c r="A52" s="107" t="s">
        <v>312</v>
      </c>
      <c r="B52" s="116" t="s">
        <v>465</v>
      </c>
      <c r="C52" s="73" t="s">
        <v>36</v>
      </c>
      <c r="D52" s="74"/>
      <c r="E52" s="73"/>
      <c r="F52" s="81" t="s">
        <v>584</v>
      </c>
      <c r="G52" s="31"/>
      <c r="H52" s="1" t="s">
        <v>39</v>
      </c>
      <c r="I52" s="1" t="s">
        <v>39</v>
      </c>
      <c r="J52" s="1" t="s">
        <v>39</v>
      </c>
      <c r="K52" s="76">
        <f t="shared" si="62"/>
        <v>0</v>
      </c>
      <c r="L52" s="76">
        <f t="shared" si="63"/>
        <v>0</v>
      </c>
      <c r="M52" s="76">
        <f t="shared" si="64"/>
        <v>0</v>
      </c>
      <c r="N52" s="76">
        <f t="shared" si="65"/>
        <v>0</v>
      </c>
      <c r="O52" s="76">
        <f t="shared" si="66"/>
        <v>0</v>
      </c>
      <c r="P52" s="76">
        <f t="shared" si="67"/>
        <v>0</v>
      </c>
      <c r="Q52" s="76">
        <f t="shared" si="68"/>
        <v>0</v>
      </c>
      <c r="R52" s="76">
        <f t="shared" si="69"/>
        <v>0</v>
      </c>
      <c r="S52" s="76">
        <f t="shared" si="70"/>
        <v>0</v>
      </c>
      <c r="T52" s="76">
        <f t="shared" si="71"/>
        <v>0</v>
      </c>
      <c r="U52" s="76">
        <f t="shared" si="72"/>
        <v>0</v>
      </c>
      <c r="V52" s="76">
        <f t="shared" si="73"/>
        <v>0</v>
      </c>
      <c r="W52" s="76">
        <f t="shared" si="74"/>
        <v>3</v>
      </c>
      <c r="X52" s="77"/>
      <c r="Y52" s="110"/>
    </row>
    <row r="53" spans="1:25" s="71" customFormat="1" ht="75" customHeight="1" x14ac:dyDescent="0.2">
      <c r="A53" s="107" t="s">
        <v>313</v>
      </c>
      <c r="B53" s="116" t="s">
        <v>465</v>
      </c>
      <c r="C53" s="73" t="s">
        <v>36</v>
      </c>
      <c r="D53" s="74"/>
      <c r="E53" s="73"/>
      <c r="F53" s="81" t="s">
        <v>585</v>
      </c>
      <c r="G53" s="31"/>
      <c r="H53" s="1" t="s">
        <v>39</v>
      </c>
      <c r="I53" s="1" t="s">
        <v>39</v>
      </c>
      <c r="J53" s="1" t="s">
        <v>39</v>
      </c>
      <c r="K53" s="76">
        <f t="shared" si="62"/>
        <v>0</v>
      </c>
      <c r="L53" s="76">
        <f t="shared" si="63"/>
        <v>0</v>
      </c>
      <c r="M53" s="76">
        <f t="shared" si="64"/>
        <v>0</v>
      </c>
      <c r="N53" s="76">
        <f t="shared" si="65"/>
        <v>0</v>
      </c>
      <c r="O53" s="76">
        <f t="shared" si="66"/>
        <v>0</v>
      </c>
      <c r="P53" s="76">
        <f t="shared" si="67"/>
        <v>0</v>
      </c>
      <c r="Q53" s="76">
        <f t="shared" si="68"/>
        <v>0</v>
      </c>
      <c r="R53" s="76">
        <f t="shared" si="69"/>
        <v>0</v>
      </c>
      <c r="S53" s="76">
        <f t="shared" si="70"/>
        <v>0</v>
      </c>
      <c r="T53" s="76">
        <f t="shared" si="71"/>
        <v>0</v>
      </c>
      <c r="U53" s="76">
        <f t="shared" si="72"/>
        <v>0</v>
      </c>
      <c r="V53" s="76">
        <f t="shared" si="73"/>
        <v>0</v>
      </c>
      <c r="W53" s="76">
        <f t="shared" si="74"/>
        <v>3</v>
      </c>
      <c r="X53" s="77"/>
      <c r="Y53" s="110"/>
    </row>
    <row r="54" spans="1:25" s="71" customFormat="1" ht="75" customHeight="1" x14ac:dyDescent="0.2">
      <c r="A54" s="107" t="s">
        <v>314</v>
      </c>
      <c r="B54" s="116" t="s">
        <v>465</v>
      </c>
      <c r="C54" s="73" t="s">
        <v>36</v>
      </c>
      <c r="D54" s="74"/>
      <c r="E54" s="73"/>
      <c r="F54" s="81" t="s">
        <v>586</v>
      </c>
      <c r="G54" s="31"/>
      <c r="H54" s="1" t="s">
        <v>39</v>
      </c>
      <c r="I54" s="1" t="s">
        <v>39</v>
      </c>
      <c r="J54" s="1" t="s">
        <v>39</v>
      </c>
      <c r="K54" s="76">
        <f t="shared" si="62"/>
        <v>0</v>
      </c>
      <c r="L54" s="76">
        <f t="shared" si="63"/>
        <v>0</v>
      </c>
      <c r="M54" s="76">
        <f t="shared" si="64"/>
        <v>0</v>
      </c>
      <c r="N54" s="76">
        <f t="shared" si="65"/>
        <v>0</v>
      </c>
      <c r="O54" s="76">
        <f t="shared" si="66"/>
        <v>0</v>
      </c>
      <c r="P54" s="76">
        <f t="shared" si="67"/>
        <v>0</v>
      </c>
      <c r="Q54" s="76">
        <f t="shared" si="68"/>
        <v>0</v>
      </c>
      <c r="R54" s="76">
        <f t="shared" si="69"/>
        <v>0</v>
      </c>
      <c r="S54" s="76">
        <f t="shared" si="70"/>
        <v>0</v>
      </c>
      <c r="T54" s="76">
        <f t="shared" si="71"/>
        <v>0</v>
      </c>
      <c r="U54" s="76">
        <f t="shared" si="72"/>
        <v>0</v>
      </c>
      <c r="V54" s="76">
        <f t="shared" si="73"/>
        <v>0</v>
      </c>
      <c r="W54" s="76">
        <f t="shared" si="74"/>
        <v>3</v>
      </c>
      <c r="X54" s="77"/>
      <c r="Y54" s="110"/>
    </row>
    <row r="55" spans="1:25" s="71" customFormat="1" ht="75" customHeight="1" x14ac:dyDescent="0.2">
      <c r="A55" s="107" t="s">
        <v>315</v>
      </c>
      <c r="B55" s="116" t="s">
        <v>465</v>
      </c>
      <c r="C55" s="73" t="s">
        <v>36</v>
      </c>
      <c r="D55" s="74"/>
      <c r="E55" s="73"/>
      <c r="F55" s="81" t="s">
        <v>587</v>
      </c>
      <c r="G55" s="31"/>
      <c r="H55" s="1" t="s">
        <v>39</v>
      </c>
      <c r="I55" s="1" t="s">
        <v>39</v>
      </c>
      <c r="J55" s="1" t="s">
        <v>39</v>
      </c>
      <c r="K55" s="76">
        <f t="shared" si="62"/>
        <v>0</v>
      </c>
      <c r="L55" s="76">
        <f t="shared" si="63"/>
        <v>0</v>
      </c>
      <c r="M55" s="76">
        <f t="shared" si="64"/>
        <v>0</v>
      </c>
      <c r="N55" s="76">
        <f t="shared" si="65"/>
        <v>0</v>
      </c>
      <c r="O55" s="76">
        <f t="shared" si="66"/>
        <v>0</v>
      </c>
      <c r="P55" s="76">
        <f t="shared" si="67"/>
        <v>0</v>
      </c>
      <c r="Q55" s="76">
        <f t="shared" si="68"/>
        <v>0</v>
      </c>
      <c r="R55" s="76">
        <f t="shared" si="69"/>
        <v>0</v>
      </c>
      <c r="S55" s="76">
        <f t="shared" si="70"/>
        <v>0</v>
      </c>
      <c r="T55" s="76">
        <f t="shared" si="71"/>
        <v>0</v>
      </c>
      <c r="U55" s="76">
        <f t="shared" si="72"/>
        <v>0</v>
      </c>
      <c r="V55" s="76">
        <f t="shared" si="73"/>
        <v>0</v>
      </c>
      <c r="W55" s="76">
        <f t="shared" si="74"/>
        <v>3</v>
      </c>
      <c r="X55" s="77"/>
      <c r="Y55" s="110"/>
    </row>
    <row r="56" spans="1:25" s="71" customFormat="1" ht="75" customHeight="1" x14ac:dyDescent="0.2">
      <c r="A56" s="107" t="s">
        <v>316</v>
      </c>
      <c r="B56" s="116" t="s">
        <v>465</v>
      </c>
      <c r="C56" s="73" t="s">
        <v>36</v>
      </c>
      <c r="D56" s="74"/>
      <c r="E56" s="73"/>
      <c r="F56" s="81" t="s">
        <v>588</v>
      </c>
      <c r="G56" s="31"/>
      <c r="H56" s="1" t="s">
        <v>39</v>
      </c>
      <c r="I56" s="1" t="s">
        <v>39</v>
      </c>
      <c r="J56" s="1" t="s">
        <v>39</v>
      </c>
      <c r="K56" s="76">
        <f t="shared" si="62"/>
        <v>0</v>
      </c>
      <c r="L56" s="76">
        <f t="shared" si="63"/>
        <v>0</v>
      </c>
      <c r="M56" s="76">
        <f t="shared" si="64"/>
        <v>0</v>
      </c>
      <c r="N56" s="76">
        <f t="shared" si="65"/>
        <v>0</v>
      </c>
      <c r="O56" s="76">
        <f t="shared" si="66"/>
        <v>0</v>
      </c>
      <c r="P56" s="76">
        <f t="shared" si="67"/>
        <v>0</v>
      </c>
      <c r="Q56" s="76">
        <f t="shared" si="68"/>
        <v>0</v>
      </c>
      <c r="R56" s="76">
        <f t="shared" si="69"/>
        <v>0</v>
      </c>
      <c r="S56" s="76">
        <f t="shared" si="70"/>
        <v>0</v>
      </c>
      <c r="T56" s="76">
        <f t="shared" si="71"/>
        <v>0</v>
      </c>
      <c r="U56" s="76">
        <f t="shared" si="72"/>
        <v>0</v>
      </c>
      <c r="V56" s="76">
        <f t="shared" si="73"/>
        <v>0</v>
      </c>
      <c r="W56" s="76">
        <f t="shared" si="74"/>
        <v>3</v>
      </c>
      <c r="X56" s="77"/>
      <c r="Y56" s="110"/>
    </row>
    <row r="57" spans="1:25" s="71" customFormat="1" ht="75" customHeight="1" x14ac:dyDescent="0.2">
      <c r="A57" s="107" t="s">
        <v>317</v>
      </c>
      <c r="B57" s="116" t="s">
        <v>465</v>
      </c>
      <c r="C57" s="73" t="s">
        <v>36</v>
      </c>
      <c r="D57" s="74"/>
      <c r="E57" s="73"/>
      <c r="F57" s="81" t="s">
        <v>589</v>
      </c>
      <c r="G57" s="31"/>
      <c r="H57" s="1" t="s">
        <v>39</v>
      </c>
      <c r="I57" s="1" t="s">
        <v>39</v>
      </c>
      <c r="J57" s="1" t="s">
        <v>39</v>
      </c>
      <c r="K57" s="76">
        <f t="shared" si="62"/>
        <v>0</v>
      </c>
      <c r="L57" s="76">
        <f t="shared" si="63"/>
        <v>0</v>
      </c>
      <c r="M57" s="76">
        <f t="shared" si="64"/>
        <v>0</v>
      </c>
      <c r="N57" s="76">
        <f t="shared" si="65"/>
        <v>0</v>
      </c>
      <c r="O57" s="76">
        <f t="shared" si="66"/>
        <v>0</v>
      </c>
      <c r="P57" s="76">
        <f t="shared" si="67"/>
        <v>0</v>
      </c>
      <c r="Q57" s="76">
        <f t="shared" si="68"/>
        <v>0</v>
      </c>
      <c r="R57" s="76">
        <f t="shared" si="69"/>
        <v>0</v>
      </c>
      <c r="S57" s="76">
        <f t="shared" si="70"/>
        <v>0</v>
      </c>
      <c r="T57" s="76">
        <f t="shared" si="71"/>
        <v>0</v>
      </c>
      <c r="U57" s="76">
        <f t="shared" si="72"/>
        <v>0</v>
      </c>
      <c r="V57" s="76">
        <f t="shared" si="73"/>
        <v>0</v>
      </c>
      <c r="W57" s="76">
        <f t="shared" si="74"/>
        <v>3</v>
      </c>
      <c r="X57" s="77"/>
      <c r="Y57" s="110"/>
    </row>
    <row r="58" spans="1:25" s="71" customFormat="1" ht="75" customHeight="1" x14ac:dyDescent="0.2">
      <c r="A58" s="107" t="s">
        <v>318</v>
      </c>
      <c r="B58" s="116" t="s">
        <v>465</v>
      </c>
      <c r="C58" s="73" t="s">
        <v>36</v>
      </c>
      <c r="D58" s="74"/>
      <c r="E58" s="73"/>
      <c r="F58" s="81" t="s">
        <v>209</v>
      </c>
      <c r="G58" s="31"/>
      <c r="H58" s="1" t="s">
        <v>39</v>
      </c>
      <c r="I58" s="1" t="s">
        <v>39</v>
      </c>
      <c r="J58" s="1" t="s">
        <v>39</v>
      </c>
      <c r="K58" s="76">
        <f t="shared" si="62"/>
        <v>0</v>
      </c>
      <c r="L58" s="76">
        <f t="shared" si="63"/>
        <v>0</v>
      </c>
      <c r="M58" s="76">
        <f t="shared" si="64"/>
        <v>0</v>
      </c>
      <c r="N58" s="76">
        <f t="shared" si="65"/>
        <v>0</v>
      </c>
      <c r="O58" s="76">
        <f t="shared" si="66"/>
        <v>0</v>
      </c>
      <c r="P58" s="76">
        <f t="shared" si="67"/>
        <v>0</v>
      </c>
      <c r="Q58" s="76">
        <f t="shared" si="68"/>
        <v>0</v>
      </c>
      <c r="R58" s="76">
        <f t="shared" si="69"/>
        <v>0</v>
      </c>
      <c r="S58" s="76">
        <f t="shared" si="70"/>
        <v>0</v>
      </c>
      <c r="T58" s="76">
        <f t="shared" si="71"/>
        <v>0</v>
      </c>
      <c r="U58" s="76">
        <f t="shared" si="72"/>
        <v>0</v>
      </c>
      <c r="V58" s="76">
        <f t="shared" si="73"/>
        <v>0</v>
      </c>
      <c r="W58" s="76">
        <f t="shared" si="74"/>
        <v>3</v>
      </c>
      <c r="X58" s="77"/>
      <c r="Y58" s="110"/>
    </row>
    <row r="59" spans="1:25" s="71" customFormat="1" ht="75" customHeight="1" x14ac:dyDescent="0.2">
      <c r="A59" s="107" t="s">
        <v>319</v>
      </c>
      <c r="B59" s="116" t="s">
        <v>465</v>
      </c>
      <c r="C59" s="73" t="s">
        <v>36</v>
      </c>
      <c r="D59" s="74"/>
      <c r="E59" s="73"/>
      <c r="F59" s="81" t="s">
        <v>446</v>
      </c>
      <c r="G59" s="31"/>
      <c r="H59" s="1" t="s">
        <v>39</v>
      </c>
      <c r="I59" s="1" t="s">
        <v>39</v>
      </c>
      <c r="J59" s="1" t="s">
        <v>39</v>
      </c>
      <c r="K59" s="76">
        <f t="shared" si="62"/>
        <v>0</v>
      </c>
      <c r="L59" s="76">
        <f t="shared" si="63"/>
        <v>0</v>
      </c>
      <c r="M59" s="76">
        <f t="shared" si="64"/>
        <v>0</v>
      </c>
      <c r="N59" s="76">
        <f t="shared" si="65"/>
        <v>0</v>
      </c>
      <c r="O59" s="76">
        <f t="shared" si="66"/>
        <v>0</v>
      </c>
      <c r="P59" s="76">
        <f t="shared" si="67"/>
        <v>0</v>
      </c>
      <c r="Q59" s="76">
        <f t="shared" si="68"/>
        <v>0</v>
      </c>
      <c r="R59" s="76">
        <f t="shared" si="69"/>
        <v>0</v>
      </c>
      <c r="S59" s="76">
        <f t="shared" si="70"/>
        <v>0</v>
      </c>
      <c r="T59" s="76">
        <f t="shared" si="71"/>
        <v>0</v>
      </c>
      <c r="U59" s="76">
        <f t="shared" si="72"/>
        <v>0</v>
      </c>
      <c r="V59" s="76">
        <f t="shared" si="73"/>
        <v>0</v>
      </c>
      <c r="W59" s="76">
        <f t="shared" si="74"/>
        <v>3</v>
      </c>
      <c r="X59" s="77"/>
      <c r="Y59" s="110"/>
    </row>
    <row r="60" spans="1:25" s="71" customFormat="1" ht="75" customHeight="1" x14ac:dyDescent="0.2">
      <c r="A60" s="107" t="s">
        <v>320</v>
      </c>
      <c r="B60" s="116" t="s">
        <v>465</v>
      </c>
      <c r="C60" s="73" t="s">
        <v>36</v>
      </c>
      <c r="D60" s="74"/>
      <c r="E60" s="73"/>
      <c r="F60" s="81" t="s">
        <v>216</v>
      </c>
      <c r="G60" s="31"/>
      <c r="H60" s="1" t="s">
        <v>39</v>
      </c>
      <c r="I60" s="1" t="s">
        <v>39</v>
      </c>
      <c r="J60" s="1" t="s">
        <v>39</v>
      </c>
      <c r="K60" s="76">
        <f t="shared" si="62"/>
        <v>0</v>
      </c>
      <c r="L60" s="76">
        <f t="shared" si="63"/>
        <v>0</v>
      </c>
      <c r="M60" s="76">
        <f t="shared" si="64"/>
        <v>0</v>
      </c>
      <c r="N60" s="76">
        <f t="shared" si="65"/>
        <v>0</v>
      </c>
      <c r="O60" s="76">
        <f t="shared" si="66"/>
        <v>0</v>
      </c>
      <c r="P60" s="76">
        <f t="shared" si="67"/>
        <v>0</v>
      </c>
      <c r="Q60" s="76">
        <f t="shared" si="68"/>
        <v>0</v>
      </c>
      <c r="R60" s="76">
        <f t="shared" si="69"/>
        <v>0</v>
      </c>
      <c r="S60" s="76">
        <f t="shared" si="70"/>
        <v>0</v>
      </c>
      <c r="T60" s="76">
        <f t="shared" si="71"/>
        <v>0</v>
      </c>
      <c r="U60" s="76">
        <f t="shared" si="72"/>
        <v>0</v>
      </c>
      <c r="V60" s="76">
        <f t="shared" si="73"/>
        <v>0</v>
      </c>
      <c r="W60" s="76">
        <f t="shared" si="74"/>
        <v>3</v>
      </c>
      <c r="X60" s="77"/>
      <c r="Y60" s="110"/>
    </row>
    <row r="61" spans="1:25" s="71" customFormat="1" ht="75" customHeight="1" x14ac:dyDescent="0.2">
      <c r="A61" s="107" t="s">
        <v>321</v>
      </c>
      <c r="B61" s="116" t="s">
        <v>465</v>
      </c>
      <c r="C61" s="73" t="s">
        <v>36</v>
      </c>
      <c r="D61" s="74"/>
      <c r="E61" s="73"/>
      <c r="F61" s="81" t="s">
        <v>447</v>
      </c>
      <c r="G61" s="31"/>
      <c r="H61" s="1" t="s">
        <v>39</v>
      </c>
      <c r="I61" s="1" t="s">
        <v>39</v>
      </c>
      <c r="J61" s="1" t="s">
        <v>39</v>
      </c>
      <c r="K61" s="76">
        <f t="shared" si="62"/>
        <v>0</v>
      </c>
      <c r="L61" s="76">
        <f t="shared" si="63"/>
        <v>0</v>
      </c>
      <c r="M61" s="76">
        <f t="shared" si="64"/>
        <v>0</v>
      </c>
      <c r="N61" s="76">
        <f t="shared" si="65"/>
        <v>0</v>
      </c>
      <c r="O61" s="76">
        <f t="shared" si="66"/>
        <v>0</v>
      </c>
      <c r="P61" s="76">
        <f t="shared" si="67"/>
        <v>0</v>
      </c>
      <c r="Q61" s="76">
        <f t="shared" si="68"/>
        <v>0</v>
      </c>
      <c r="R61" s="76">
        <f t="shared" si="69"/>
        <v>0</v>
      </c>
      <c r="S61" s="76">
        <f t="shared" si="70"/>
        <v>0</v>
      </c>
      <c r="T61" s="76">
        <f t="shared" si="71"/>
        <v>0</v>
      </c>
      <c r="U61" s="76">
        <f t="shared" si="72"/>
        <v>0</v>
      </c>
      <c r="V61" s="76">
        <f t="shared" si="73"/>
        <v>0</v>
      </c>
      <c r="W61" s="76">
        <f t="shared" si="74"/>
        <v>3</v>
      </c>
      <c r="X61" s="77"/>
      <c r="Y61" s="110"/>
    </row>
    <row r="62" spans="1:25" s="71" customFormat="1" ht="75" customHeight="1" x14ac:dyDescent="0.2">
      <c r="A62" s="107" t="s">
        <v>322</v>
      </c>
      <c r="B62" s="116" t="s">
        <v>465</v>
      </c>
      <c r="C62" s="73" t="s">
        <v>36</v>
      </c>
      <c r="D62" s="74"/>
      <c r="E62" s="73"/>
      <c r="F62" s="115" t="s">
        <v>219</v>
      </c>
      <c r="G62" s="31"/>
      <c r="H62" s="1" t="s">
        <v>39</v>
      </c>
      <c r="I62" s="1" t="s">
        <v>39</v>
      </c>
      <c r="J62" s="1" t="s">
        <v>39</v>
      </c>
      <c r="K62" s="76">
        <f t="shared" si="62"/>
        <v>0</v>
      </c>
      <c r="L62" s="76">
        <f t="shared" si="63"/>
        <v>0</v>
      </c>
      <c r="M62" s="76">
        <f t="shared" si="64"/>
        <v>0</v>
      </c>
      <c r="N62" s="76">
        <f t="shared" si="65"/>
        <v>0</v>
      </c>
      <c r="O62" s="76">
        <f t="shared" si="66"/>
        <v>0</v>
      </c>
      <c r="P62" s="76">
        <f t="shared" si="67"/>
        <v>0</v>
      </c>
      <c r="Q62" s="76">
        <f t="shared" si="68"/>
        <v>0</v>
      </c>
      <c r="R62" s="76">
        <f t="shared" si="69"/>
        <v>0</v>
      </c>
      <c r="S62" s="76">
        <f t="shared" si="70"/>
        <v>0</v>
      </c>
      <c r="T62" s="76">
        <f t="shared" si="71"/>
        <v>0</v>
      </c>
      <c r="U62" s="76">
        <f t="shared" si="72"/>
        <v>0</v>
      </c>
      <c r="V62" s="76">
        <f t="shared" si="73"/>
        <v>0</v>
      </c>
      <c r="W62" s="76">
        <f t="shared" si="74"/>
        <v>3</v>
      </c>
      <c r="X62" s="77"/>
      <c r="Y62" s="110"/>
    </row>
    <row r="63" spans="1:25" s="71" customFormat="1" ht="75" customHeight="1" x14ac:dyDescent="0.2">
      <c r="A63" s="107" t="s">
        <v>323</v>
      </c>
      <c r="B63" s="116" t="s">
        <v>465</v>
      </c>
      <c r="C63" s="73" t="s">
        <v>36</v>
      </c>
      <c r="D63" s="74"/>
      <c r="E63" s="73"/>
      <c r="F63" s="81" t="s">
        <v>220</v>
      </c>
      <c r="G63" s="31"/>
      <c r="H63" s="1" t="s">
        <v>39</v>
      </c>
      <c r="I63" s="1" t="s">
        <v>39</v>
      </c>
      <c r="J63" s="1" t="s">
        <v>39</v>
      </c>
      <c r="K63" s="76">
        <f t="shared" si="62"/>
        <v>0</v>
      </c>
      <c r="L63" s="76">
        <f t="shared" si="63"/>
        <v>0</v>
      </c>
      <c r="M63" s="76">
        <f t="shared" si="64"/>
        <v>0</v>
      </c>
      <c r="N63" s="76">
        <f t="shared" si="65"/>
        <v>0</v>
      </c>
      <c r="O63" s="76">
        <f t="shared" si="66"/>
        <v>0</v>
      </c>
      <c r="P63" s="76">
        <f t="shared" si="67"/>
        <v>0</v>
      </c>
      <c r="Q63" s="76">
        <f t="shared" si="68"/>
        <v>0</v>
      </c>
      <c r="R63" s="76">
        <f t="shared" si="69"/>
        <v>0</v>
      </c>
      <c r="S63" s="76">
        <f t="shared" si="70"/>
        <v>0</v>
      </c>
      <c r="T63" s="76">
        <f t="shared" si="71"/>
        <v>0</v>
      </c>
      <c r="U63" s="76">
        <f t="shared" si="72"/>
        <v>0</v>
      </c>
      <c r="V63" s="76">
        <f t="shared" si="73"/>
        <v>0</v>
      </c>
      <c r="W63" s="76">
        <f t="shared" si="74"/>
        <v>3</v>
      </c>
      <c r="X63" s="77"/>
      <c r="Y63" s="110"/>
    </row>
    <row r="64" spans="1:25" s="71" customFormat="1" ht="75" customHeight="1" x14ac:dyDescent="0.2">
      <c r="A64" s="107" t="s">
        <v>324</v>
      </c>
      <c r="B64" s="116" t="s">
        <v>465</v>
      </c>
      <c r="C64" s="73" t="s">
        <v>36</v>
      </c>
      <c r="D64" s="74"/>
      <c r="E64" s="73"/>
      <c r="F64" s="81" t="s">
        <v>590</v>
      </c>
      <c r="G64" s="31"/>
      <c r="H64" s="1" t="s">
        <v>39</v>
      </c>
      <c r="I64" s="1" t="s">
        <v>39</v>
      </c>
      <c r="J64" s="1" t="s">
        <v>39</v>
      </c>
      <c r="K64" s="76">
        <f t="shared" si="62"/>
        <v>0</v>
      </c>
      <c r="L64" s="76">
        <f t="shared" si="63"/>
        <v>0</v>
      </c>
      <c r="M64" s="76">
        <f t="shared" si="64"/>
        <v>0</v>
      </c>
      <c r="N64" s="76">
        <f t="shared" si="65"/>
        <v>0</v>
      </c>
      <c r="O64" s="76">
        <f t="shared" si="66"/>
        <v>0</v>
      </c>
      <c r="P64" s="76">
        <f t="shared" si="67"/>
        <v>0</v>
      </c>
      <c r="Q64" s="76">
        <f t="shared" si="68"/>
        <v>0</v>
      </c>
      <c r="R64" s="76">
        <f t="shared" si="69"/>
        <v>0</v>
      </c>
      <c r="S64" s="76">
        <f t="shared" si="70"/>
        <v>0</v>
      </c>
      <c r="T64" s="76">
        <f t="shared" si="71"/>
        <v>0</v>
      </c>
      <c r="U64" s="76">
        <f t="shared" si="72"/>
        <v>0</v>
      </c>
      <c r="V64" s="76">
        <f t="shared" si="73"/>
        <v>0</v>
      </c>
      <c r="W64" s="76">
        <f t="shared" si="74"/>
        <v>3</v>
      </c>
      <c r="X64" s="77"/>
      <c r="Y64" s="110"/>
    </row>
    <row r="65" spans="1:25" s="71" customFormat="1" ht="75" customHeight="1" x14ac:dyDescent="0.2">
      <c r="A65" s="107" t="s">
        <v>325</v>
      </c>
      <c r="B65" s="116" t="s">
        <v>465</v>
      </c>
      <c r="C65" s="73" t="s">
        <v>36</v>
      </c>
      <c r="D65" s="74"/>
      <c r="E65" s="73"/>
      <c r="F65" s="81" t="s">
        <v>221</v>
      </c>
      <c r="G65" s="31"/>
      <c r="H65" s="1" t="s">
        <v>39</v>
      </c>
      <c r="I65" s="1" t="s">
        <v>39</v>
      </c>
      <c r="J65" s="1" t="s">
        <v>39</v>
      </c>
      <c r="K65" s="76">
        <f t="shared" si="62"/>
        <v>0</v>
      </c>
      <c r="L65" s="76">
        <f t="shared" si="63"/>
        <v>0</v>
      </c>
      <c r="M65" s="76">
        <f t="shared" si="64"/>
        <v>0</v>
      </c>
      <c r="N65" s="76">
        <f t="shared" si="65"/>
        <v>0</v>
      </c>
      <c r="O65" s="76">
        <f t="shared" si="66"/>
        <v>0</v>
      </c>
      <c r="P65" s="76">
        <f t="shared" si="67"/>
        <v>0</v>
      </c>
      <c r="Q65" s="76">
        <f t="shared" si="68"/>
        <v>0</v>
      </c>
      <c r="R65" s="76">
        <f t="shared" si="69"/>
        <v>0</v>
      </c>
      <c r="S65" s="76">
        <f t="shared" si="70"/>
        <v>0</v>
      </c>
      <c r="T65" s="76">
        <f t="shared" si="71"/>
        <v>0</v>
      </c>
      <c r="U65" s="76">
        <f t="shared" si="72"/>
        <v>0</v>
      </c>
      <c r="V65" s="76">
        <f t="shared" si="73"/>
        <v>0</v>
      </c>
      <c r="W65" s="76">
        <f t="shared" si="74"/>
        <v>3</v>
      </c>
      <c r="X65" s="77"/>
      <c r="Y65" s="110"/>
    </row>
    <row r="66" spans="1:25" s="71" customFormat="1" ht="75" customHeight="1" x14ac:dyDescent="0.2">
      <c r="A66" s="107" t="s">
        <v>326</v>
      </c>
      <c r="B66" s="116" t="s">
        <v>465</v>
      </c>
      <c r="C66" s="73" t="s">
        <v>474</v>
      </c>
      <c r="D66" s="74"/>
      <c r="E66" s="73"/>
      <c r="F66" s="115" t="s">
        <v>448</v>
      </c>
      <c r="G66" s="31"/>
      <c r="H66" s="1" t="s">
        <v>39</v>
      </c>
      <c r="I66" s="1" t="s">
        <v>39</v>
      </c>
      <c r="J66" s="1" t="s">
        <v>39</v>
      </c>
      <c r="K66" s="76">
        <f t="shared" si="62"/>
        <v>0</v>
      </c>
      <c r="L66" s="76">
        <f t="shared" si="63"/>
        <v>0</v>
      </c>
      <c r="M66" s="76">
        <f t="shared" si="64"/>
        <v>0</v>
      </c>
      <c r="N66" s="76">
        <f t="shared" si="65"/>
        <v>0</v>
      </c>
      <c r="O66" s="76">
        <f t="shared" si="66"/>
        <v>0</v>
      </c>
      <c r="P66" s="76">
        <f t="shared" si="67"/>
        <v>0</v>
      </c>
      <c r="Q66" s="76">
        <f t="shared" si="68"/>
        <v>0</v>
      </c>
      <c r="R66" s="76">
        <f t="shared" si="69"/>
        <v>0</v>
      </c>
      <c r="S66" s="76">
        <f t="shared" si="70"/>
        <v>0</v>
      </c>
      <c r="T66" s="76">
        <f t="shared" si="71"/>
        <v>0</v>
      </c>
      <c r="U66" s="76">
        <f t="shared" si="72"/>
        <v>0</v>
      </c>
      <c r="V66" s="76">
        <f t="shared" si="73"/>
        <v>0</v>
      </c>
      <c r="W66" s="76">
        <f t="shared" si="74"/>
        <v>1</v>
      </c>
      <c r="X66" s="77"/>
      <c r="Y66" s="110"/>
    </row>
    <row r="67" spans="1:25" s="71" customFormat="1" ht="75" customHeight="1" x14ac:dyDescent="0.2">
      <c r="A67" s="107" t="s">
        <v>327</v>
      </c>
      <c r="B67" s="116" t="s">
        <v>465</v>
      </c>
      <c r="C67" s="73" t="s">
        <v>36</v>
      </c>
      <c r="D67" s="74"/>
      <c r="E67" s="73"/>
      <c r="F67" s="81" t="s">
        <v>240</v>
      </c>
      <c r="G67" s="31"/>
      <c r="H67" s="1" t="s">
        <v>39</v>
      </c>
      <c r="I67" s="1" t="s">
        <v>39</v>
      </c>
      <c r="J67" s="1" t="s">
        <v>39</v>
      </c>
      <c r="K67" s="76">
        <f t="shared" si="62"/>
        <v>0</v>
      </c>
      <c r="L67" s="76">
        <f t="shared" si="63"/>
        <v>0</v>
      </c>
      <c r="M67" s="76">
        <f t="shared" si="64"/>
        <v>0</v>
      </c>
      <c r="N67" s="76">
        <f t="shared" si="65"/>
        <v>0</v>
      </c>
      <c r="O67" s="76">
        <f t="shared" si="66"/>
        <v>0</v>
      </c>
      <c r="P67" s="76">
        <f t="shared" si="67"/>
        <v>0</v>
      </c>
      <c r="Q67" s="76">
        <f t="shared" si="68"/>
        <v>0</v>
      </c>
      <c r="R67" s="76">
        <f t="shared" si="69"/>
        <v>0</v>
      </c>
      <c r="S67" s="76">
        <f t="shared" si="70"/>
        <v>0</v>
      </c>
      <c r="T67" s="76">
        <f t="shared" si="71"/>
        <v>0</v>
      </c>
      <c r="U67" s="76">
        <f t="shared" si="72"/>
        <v>0</v>
      </c>
      <c r="V67" s="76">
        <f t="shared" si="73"/>
        <v>0</v>
      </c>
      <c r="W67" s="76">
        <f t="shared" si="74"/>
        <v>3</v>
      </c>
      <c r="X67" s="77"/>
      <c r="Y67" s="110"/>
    </row>
    <row r="68" spans="1:25" s="71" customFormat="1" ht="75" customHeight="1" x14ac:dyDescent="0.2">
      <c r="A68" s="107" t="s">
        <v>328</v>
      </c>
      <c r="B68" s="116" t="s">
        <v>465</v>
      </c>
      <c r="C68" s="73" t="s">
        <v>36</v>
      </c>
      <c r="D68" s="74"/>
      <c r="E68" s="73"/>
      <c r="F68" s="81" t="s">
        <v>466</v>
      </c>
      <c r="G68" s="31"/>
      <c r="H68" s="1" t="s">
        <v>39</v>
      </c>
      <c r="I68" s="1" t="s">
        <v>39</v>
      </c>
      <c r="J68" s="1" t="s">
        <v>39</v>
      </c>
      <c r="K68" s="76">
        <f t="shared" si="62"/>
        <v>0</v>
      </c>
      <c r="L68" s="76">
        <f t="shared" si="63"/>
        <v>0</v>
      </c>
      <c r="M68" s="76">
        <f t="shared" si="64"/>
        <v>0</v>
      </c>
      <c r="N68" s="76">
        <f t="shared" si="65"/>
        <v>0</v>
      </c>
      <c r="O68" s="76">
        <f t="shared" si="66"/>
        <v>0</v>
      </c>
      <c r="P68" s="76">
        <f t="shared" si="67"/>
        <v>0</v>
      </c>
      <c r="Q68" s="76">
        <f t="shared" si="68"/>
        <v>0</v>
      </c>
      <c r="R68" s="76">
        <f t="shared" si="69"/>
        <v>0</v>
      </c>
      <c r="S68" s="76">
        <f t="shared" si="70"/>
        <v>0</v>
      </c>
      <c r="T68" s="76">
        <f t="shared" si="71"/>
        <v>0</v>
      </c>
      <c r="U68" s="76">
        <f t="shared" si="72"/>
        <v>0</v>
      </c>
      <c r="V68" s="76">
        <f t="shared" si="73"/>
        <v>0</v>
      </c>
      <c r="W68" s="76">
        <f t="shared" si="74"/>
        <v>3</v>
      </c>
      <c r="X68" s="77"/>
      <c r="Y68" s="110"/>
    </row>
    <row r="69" spans="1:25" s="71" customFormat="1" ht="75" customHeight="1" x14ac:dyDescent="0.2">
      <c r="A69" s="107" t="s">
        <v>329</v>
      </c>
      <c r="B69" s="116" t="s">
        <v>465</v>
      </c>
      <c r="C69" s="73" t="s">
        <v>36</v>
      </c>
      <c r="D69" s="74"/>
      <c r="E69" s="73"/>
      <c r="F69" s="81" t="s">
        <v>241</v>
      </c>
      <c r="G69" s="31"/>
      <c r="H69" s="1" t="s">
        <v>39</v>
      </c>
      <c r="I69" s="1" t="s">
        <v>39</v>
      </c>
      <c r="J69" s="1" t="s">
        <v>39</v>
      </c>
      <c r="K69" s="76">
        <f t="shared" si="62"/>
        <v>0</v>
      </c>
      <c r="L69" s="76">
        <f t="shared" si="63"/>
        <v>0</v>
      </c>
      <c r="M69" s="76">
        <f t="shared" si="64"/>
        <v>0</v>
      </c>
      <c r="N69" s="76">
        <f t="shared" si="65"/>
        <v>0</v>
      </c>
      <c r="O69" s="76">
        <f t="shared" si="66"/>
        <v>0</v>
      </c>
      <c r="P69" s="76">
        <f t="shared" si="67"/>
        <v>0</v>
      </c>
      <c r="Q69" s="76">
        <f t="shared" si="68"/>
        <v>0</v>
      </c>
      <c r="R69" s="76">
        <f t="shared" si="69"/>
        <v>0</v>
      </c>
      <c r="S69" s="76">
        <f t="shared" si="70"/>
        <v>0</v>
      </c>
      <c r="T69" s="76">
        <f t="shared" si="71"/>
        <v>0</v>
      </c>
      <c r="U69" s="76">
        <f t="shared" si="72"/>
        <v>0</v>
      </c>
      <c r="V69" s="76">
        <f t="shared" si="73"/>
        <v>0</v>
      </c>
      <c r="W69" s="76">
        <f t="shared" si="74"/>
        <v>3</v>
      </c>
      <c r="X69" s="77"/>
      <c r="Y69" s="110"/>
    </row>
    <row r="70" spans="1:25" s="71" customFormat="1" ht="75" customHeight="1" x14ac:dyDescent="0.2">
      <c r="A70" s="107" t="s">
        <v>330</v>
      </c>
      <c r="B70" s="116" t="s">
        <v>465</v>
      </c>
      <c r="C70" s="73" t="s">
        <v>474</v>
      </c>
      <c r="D70" s="74"/>
      <c r="E70" s="73"/>
      <c r="F70" s="115" t="s">
        <v>242</v>
      </c>
      <c r="G70" s="31"/>
      <c r="H70" s="1" t="s">
        <v>39</v>
      </c>
      <c r="I70" s="1" t="s">
        <v>39</v>
      </c>
      <c r="J70" s="1" t="s">
        <v>39</v>
      </c>
      <c r="K70" s="76">
        <f t="shared" si="62"/>
        <v>0</v>
      </c>
      <c r="L70" s="76">
        <f t="shared" si="63"/>
        <v>0</v>
      </c>
      <c r="M70" s="76">
        <f t="shared" si="64"/>
        <v>0</v>
      </c>
      <c r="N70" s="76">
        <f t="shared" si="65"/>
        <v>0</v>
      </c>
      <c r="O70" s="76">
        <f t="shared" si="66"/>
        <v>0</v>
      </c>
      <c r="P70" s="76">
        <f t="shared" si="67"/>
        <v>0</v>
      </c>
      <c r="Q70" s="76">
        <f t="shared" si="68"/>
        <v>0</v>
      </c>
      <c r="R70" s="76">
        <f t="shared" si="69"/>
        <v>0</v>
      </c>
      <c r="S70" s="76">
        <f t="shared" si="70"/>
        <v>0</v>
      </c>
      <c r="T70" s="76">
        <f t="shared" si="71"/>
        <v>0</v>
      </c>
      <c r="U70" s="76">
        <f t="shared" si="72"/>
        <v>0</v>
      </c>
      <c r="V70" s="76">
        <f t="shared" si="73"/>
        <v>0</v>
      </c>
      <c r="W70" s="76">
        <f t="shared" si="74"/>
        <v>1</v>
      </c>
      <c r="X70" s="77"/>
      <c r="Y70" s="110"/>
    </row>
    <row r="71" spans="1:25" s="71" customFormat="1" ht="75" customHeight="1" x14ac:dyDescent="0.2">
      <c r="A71" s="107" t="s">
        <v>331</v>
      </c>
      <c r="B71" s="116" t="s">
        <v>465</v>
      </c>
      <c r="C71" s="73" t="s">
        <v>474</v>
      </c>
      <c r="D71" s="74"/>
      <c r="E71" s="73"/>
      <c r="F71" s="115" t="s">
        <v>243</v>
      </c>
      <c r="G71" s="31"/>
      <c r="H71" s="1" t="s">
        <v>39</v>
      </c>
      <c r="I71" s="1" t="s">
        <v>39</v>
      </c>
      <c r="J71" s="1" t="s">
        <v>39</v>
      </c>
      <c r="K71" s="76">
        <f t="shared" ref="K71:K102" si="75">COUNTIFS(C71:C71,"=High",H71:H71,"=YES-Fully meets")</f>
        <v>0</v>
      </c>
      <c r="L71" s="76">
        <f t="shared" ref="L71:L102" si="76">COUNTIFS(C71:C71,"=High",H71:H71,"=YES-Partially meets")</f>
        <v>0</v>
      </c>
      <c r="M71" s="76">
        <f t="shared" ref="M71:M102" si="77">COUNTIFS(C71:C71,"=High",H71:H71,"=NO-Does not meet")</f>
        <v>0</v>
      </c>
      <c r="N71" s="76">
        <f t="shared" ref="N71:N102" si="78">COUNTIFS(C71:C71,"=Medium",H71:H71,"=YES-Fully meets")</f>
        <v>0</v>
      </c>
      <c r="O71" s="76">
        <f t="shared" ref="O71:O102" si="79">COUNTIFS(C71:C71,"=Medium",H71:H71,"=YES-Partially meets")</f>
        <v>0</v>
      </c>
      <c r="P71" s="76">
        <f t="shared" ref="P71:P102" si="80">COUNTIFS(C71:C71,"=Medium",H71:H71,"=NO-Does not meet")</f>
        <v>0</v>
      </c>
      <c r="Q71" s="76">
        <f t="shared" ref="Q71:Q102" si="81">COUNTIFS(C71:C71,"=Low",H71:H71,"=YES-Fully meets")</f>
        <v>0</v>
      </c>
      <c r="R71" s="76">
        <f t="shared" ref="R71:R102" si="82">COUNTIFS(C71:C71,"=Low",H71:H71,"=YES-Partially meets")</f>
        <v>0</v>
      </c>
      <c r="S71" s="76">
        <f t="shared" ref="S71:S102" si="83">COUNTIFS(C71:C71,"=Low",H71:H71,"=NO-Does not meet")</f>
        <v>0</v>
      </c>
      <c r="T71" s="76">
        <f t="shared" ref="T71:T102" si="84">+(K71*$K$2)+(L71*$L$2)+(M71*$M$2)+(N71*$N$2)+(O71*$O$2)+(P71*$P$2)+(Q71*$Q$2)+(R71*$R$2)+(S71*$S$2)</f>
        <v>0</v>
      </c>
      <c r="U71" s="76">
        <f t="shared" ref="U71:U102" si="85">IF($I71="Production",1,IF($I71="Development",0.25,0))</f>
        <v>0</v>
      </c>
      <c r="V71" s="76">
        <f t="shared" ref="V71:V102" si="86">+T71*U71</f>
        <v>0</v>
      </c>
      <c r="W71" s="76">
        <f t="shared" ref="W71:W102" si="87">IF(C71="High",$K$2,IF(C71="Medium",$N$2,$Q$2))</f>
        <v>1</v>
      </c>
      <c r="X71" s="77"/>
      <c r="Y71" s="110"/>
    </row>
    <row r="72" spans="1:25" s="71" customFormat="1" ht="75" customHeight="1" x14ac:dyDescent="0.2">
      <c r="A72" s="107" t="s">
        <v>332</v>
      </c>
      <c r="B72" s="116" t="s">
        <v>465</v>
      </c>
      <c r="C72" s="73" t="s">
        <v>36</v>
      </c>
      <c r="D72" s="74"/>
      <c r="E72" s="73"/>
      <c r="F72" s="81" t="s">
        <v>467</v>
      </c>
      <c r="G72" s="31"/>
      <c r="H72" s="1" t="s">
        <v>39</v>
      </c>
      <c r="I72" s="1" t="s">
        <v>39</v>
      </c>
      <c r="J72" s="1" t="s">
        <v>39</v>
      </c>
      <c r="K72" s="76">
        <f t="shared" si="75"/>
        <v>0</v>
      </c>
      <c r="L72" s="76">
        <f t="shared" si="76"/>
        <v>0</v>
      </c>
      <c r="M72" s="76">
        <f t="shared" si="77"/>
        <v>0</v>
      </c>
      <c r="N72" s="76">
        <f t="shared" si="78"/>
        <v>0</v>
      </c>
      <c r="O72" s="76">
        <f t="shared" si="79"/>
        <v>0</v>
      </c>
      <c r="P72" s="76">
        <f t="shared" si="80"/>
        <v>0</v>
      </c>
      <c r="Q72" s="76">
        <f t="shared" si="81"/>
        <v>0</v>
      </c>
      <c r="R72" s="76">
        <f t="shared" si="82"/>
        <v>0</v>
      </c>
      <c r="S72" s="76">
        <f t="shared" si="83"/>
        <v>0</v>
      </c>
      <c r="T72" s="76">
        <f t="shared" si="84"/>
        <v>0</v>
      </c>
      <c r="U72" s="76">
        <f t="shared" si="85"/>
        <v>0</v>
      </c>
      <c r="V72" s="76">
        <f t="shared" si="86"/>
        <v>0</v>
      </c>
      <c r="W72" s="76">
        <f t="shared" si="87"/>
        <v>3</v>
      </c>
      <c r="X72" s="77"/>
      <c r="Y72" s="110"/>
    </row>
    <row r="73" spans="1:25" s="71" customFormat="1" ht="75" customHeight="1" x14ac:dyDescent="0.2">
      <c r="A73" s="107" t="s">
        <v>333</v>
      </c>
      <c r="B73" s="116" t="s">
        <v>465</v>
      </c>
      <c r="C73" s="73" t="s">
        <v>41</v>
      </c>
      <c r="D73" s="74"/>
      <c r="E73" s="73"/>
      <c r="F73" s="81" t="s">
        <v>664</v>
      </c>
      <c r="G73" s="31"/>
      <c r="H73" s="1" t="s">
        <v>39</v>
      </c>
      <c r="I73" s="1" t="s">
        <v>39</v>
      </c>
      <c r="J73" s="1" t="s">
        <v>39</v>
      </c>
      <c r="K73" s="76">
        <f t="shared" si="75"/>
        <v>0</v>
      </c>
      <c r="L73" s="76">
        <f t="shared" si="76"/>
        <v>0</v>
      </c>
      <c r="M73" s="76">
        <f t="shared" si="77"/>
        <v>0</v>
      </c>
      <c r="N73" s="76">
        <f t="shared" si="78"/>
        <v>0</v>
      </c>
      <c r="O73" s="76">
        <f t="shared" si="79"/>
        <v>0</v>
      </c>
      <c r="P73" s="76">
        <f t="shared" si="80"/>
        <v>0</v>
      </c>
      <c r="Q73" s="76">
        <f t="shared" si="81"/>
        <v>0</v>
      </c>
      <c r="R73" s="76">
        <f t="shared" si="82"/>
        <v>0</v>
      </c>
      <c r="S73" s="76">
        <f t="shared" si="83"/>
        <v>0</v>
      </c>
      <c r="T73" s="76">
        <f t="shared" si="84"/>
        <v>0</v>
      </c>
      <c r="U73" s="76">
        <f t="shared" si="85"/>
        <v>0</v>
      </c>
      <c r="V73" s="76">
        <f t="shared" si="86"/>
        <v>0</v>
      </c>
      <c r="W73" s="76">
        <f t="shared" si="87"/>
        <v>5</v>
      </c>
      <c r="X73" s="77"/>
      <c r="Y73" s="110"/>
    </row>
    <row r="74" spans="1:25" s="71" customFormat="1" ht="75" customHeight="1" x14ac:dyDescent="0.2">
      <c r="A74" s="107" t="s">
        <v>334</v>
      </c>
      <c r="B74" s="116" t="s">
        <v>465</v>
      </c>
      <c r="C74" s="73" t="s">
        <v>36</v>
      </c>
      <c r="D74" s="74"/>
      <c r="E74" s="73"/>
      <c r="F74" s="115" t="s">
        <v>468</v>
      </c>
      <c r="G74" s="31"/>
      <c r="H74" s="1" t="s">
        <v>39</v>
      </c>
      <c r="I74" s="1" t="s">
        <v>39</v>
      </c>
      <c r="J74" s="1" t="s">
        <v>39</v>
      </c>
      <c r="K74" s="76">
        <f t="shared" si="75"/>
        <v>0</v>
      </c>
      <c r="L74" s="76">
        <f t="shared" si="76"/>
        <v>0</v>
      </c>
      <c r="M74" s="76">
        <f t="shared" si="77"/>
        <v>0</v>
      </c>
      <c r="N74" s="76">
        <f t="shared" si="78"/>
        <v>0</v>
      </c>
      <c r="O74" s="76">
        <f t="shared" si="79"/>
        <v>0</v>
      </c>
      <c r="P74" s="76">
        <f t="shared" si="80"/>
        <v>0</v>
      </c>
      <c r="Q74" s="76">
        <f t="shared" si="81"/>
        <v>0</v>
      </c>
      <c r="R74" s="76">
        <f t="shared" si="82"/>
        <v>0</v>
      </c>
      <c r="S74" s="76">
        <f t="shared" si="83"/>
        <v>0</v>
      </c>
      <c r="T74" s="76">
        <f t="shared" si="84"/>
        <v>0</v>
      </c>
      <c r="U74" s="76">
        <f t="shared" si="85"/>
        <v>0</v>
      </c>
      <c r="V74" s="76">
        <f t="shared" si="86"/>
        <v>0</v>
      </c>
      <c r="W74" s="76">
        <f t="shared" si="87"/>
        <v>3</v>
      </c>
      <c r="X74" s="77"/>
      <c r="Y74" s="110"/>
    </row>
    <row r="75" spans="1:25" s="71" customFormat="1" ht="75" customHeight="1" x14ac:dyDescent="0.2">
      <c r="A75" s="107" t="s">
        <v>335</v>
      </c>
      <c r="B75" s="116" t="s">
        <v>465</v>
      </c>
      <c r="C75" s="73" t="s">
        <v>474</v>
      </c>
      <c r="D75" s="74"/>
      <c r="E75" s="73"/>
      <c r="F75" s="115" t="s">
        <v>210</v>
      </c>
      <c r="G75" s="31"/>
      <c r="H75" s="1" t="s">
        <v>39</v>
      </c>
      <c r="I75" s="1" t="s">
        <v>39</v>
      </c>
      <c r="J75" s="1" t="s">
        <v>39</v>
      </c>
      <c r="K75" s="76">
        <f t="shared" si="75"/>
        <v>0</v>
      </c>
      <c r="L75" s="76">
        <f t="shared" si="76"/>
        <v>0</v>
      </c>
      <c r="M75" s="76">
        <f t="shared" si="77"/>
        <v>0</v>
      </c>
      <c r="N75" s="76">
        <f t="shared" si="78"/>
        <v>0</v>
      </c>
      <c r="O75" s="76">
        <f t="shared" si="79"/>
        <v>0</v>
      </c>
      <c r="P75" s="76">
        <f t="shared" si="80"/>
        <v>0</v>
      </c>
      <c r="Q75" s="76">
        <f t="shared" si="81"/>
        <v>0</v>
      </c>
      <c r="R75" s="76">
        <f t="shared" si="82"/>
        <v>0</v>
      </c>
      <c r="S75" s="76">
        <f t="shared" si="83"/>
        <v>0</v>
      </c>
      <c r="T75" s="76">
        <f t="shared" si="84"/>
        <v>0</v>
      </c>
      <c r="U75" s="76">
        <f t="shared" si="85"/>
        <v>0</v>
      </c>
      <c r="V75" s="76">
        <f t="shared" si="86"/>
        <v>0</v>
      </c>
      <c r="W75" s="76">
        <f t="shared" si="87"/>
        <v>1</v>
      </c>
      <c r="X75" s="77"/>
      <c r="Y75" s="110"/>
    </row>
    <row r="76" spans="1:25" s="71" customFormat="1" ht="75" customHeight="1" x14ac:dyDescent="0.2">
      <c r="A76" s="107" t="s">
        <v>336</v>
      </c>
      <c r="B76" s="116" t="s">
        <v>465</v>
      </c>
      <c r="C76" s="73" t="s">
        <v>36</v>
      </c>
      <c r="D76" s="74"/>
      <c r="E76" s="73"/>
      <c r="F76" s="115" t="s">
        <v>665</v>
      </c>
      <c r="G76" s="31"/>
      <c r="H76" s="1" t="s">
        <v>39</v>
      </c>
      <c r="I76" s="1" t="s">
        <v>39</v>
      </c>
      <c r="J76" s="1" t="s">
        <v>39</v>
      </c>
      <c r="K76" s="76">
        <f t="shared" si="75"/>
        <v>0</v>
      </c>
      <c r="L76" s="76">
        <f t="shared" si="76"/>
        <v>0</v>
      </c>
      <c r="M76" s="76">
        <f t="shared" si="77"/>
        <v>0</v>
      </c>
      <c r="N76" s="76">
        <f t="shared" si="78"/>
        <v>0</v>
      </c>
      <c r="O76" s="76">
        <f t="shared" si="79"/>
        <v>0</v>
      </c>
      <c r="P76" s="76">
        <f t="shared" si="80"/>
        <v>0</v>
      </c>
      <c r="Q76" s="76">
        <f t="shared" si="81"/>
        <v>0</v>
      </c>
      <c r="R76" s="76">
        <f t="shared" si="82"/>
        <v>0</v>
      </c>
      <c r="S76" s="76">
        <f t="shared" si="83"/>
        <v>0</v>
      </c>
      <c r="T76" s="76">
        <f t="shared" si="84"/>
        <v>0</v>
      </c>
      <c r="U76" s="76">
        <f t="shared" si="85"/>
        <v>0</v>
      </c>
      <c r="V76" s="76">
        <f t="shared" si="86"/>
        <v>0</v>
      </c>
      <c r="W76" s="76">
        <f t="shared" si="87"/>
        <v>3</v>
      </c>
      <c r="X76" s="77"/>
      <c r="Y76" s="110"/>
    </row>
    <row r="77" spans="1:25" s="71" customFormat="1" ht="75" customHeight="1" x14ac:dyDescent="0.2">
      <c r="A77" s="107" t="s">
        <v>337</v>
      </c>
      <c r="B77" s="116" t="s">
        <v>465</v>
      </c>
      <c r="C77" s="73" t="s">
        <v>36</v>
      </c>
      <c r="D77" s="74"/>
      <c r="E77" s="73"/>
      <c r="F77" s="81" t="s">
        <v>666</v>
      </c>
      <c r="G77" s="31"/>
      <c r="H77" s="1" t="s">
        <v>39</v>
      </c>
      <c r="I77" s="1" t="s">
        <v>39</v>
      </c>
      <c r="J77" s="1" t="s">
        <v>39</v>
      </c>
      <c r="K77" s="76">
        <f t="shared" si="75"/>
        <v>0</v>
      </c>
      <c r="L77" s="76">
        <f t="shared" si="76"/>
        <v>0</v>
      </c>
      <c r="M77" s="76">
        <f t="shared" si="77"/>
        <v>0</v>
      </c>
      <c r="N77" s="76">
        <f t="shared" si="78"/>
        <v>0</v>
      </c>
      <c r="O77" s="76">
        <f t="shared" si="79"/>
        <v>0</v>
      </c>
      <c r="P77" s="76">
        <f t="shared" si="80"/>
        <v>0</v>
      </c>
      <c r="Q77" s="76">
        <f t="shared" si="81"/>
        <v>0</v>
      </c>
      <c r="R77" s="76">
        <f t="shared" si="82"/>
        <v>0</v>
      </c>
      <c r="S77" s="76">
        <f t="shared" si="83"/>
        <v>0</v>
      </c>
      <c r="T77" s="76">
        <f t="shared" si="84"/>
        <v>0</v>
      </c>
      <c r="U77" s="76">
        <f t="shared" si="85"/>
        <v>0</v>
      </c>
      <c r="V77" s="76">
        <f t="shared" si="86"/>
        <v>0</v>
      </c>
      <c r="W77" s="76">
        <f t="shared" si="87"/>
        <v>3</v>
      </c>
      <c r="X77" s="77"/>
      <c r="Y77" s="110"/>
    </row>
    <row r="78" spans="1:25" s="71" customFormat="1" ht="75" customHeight="1" x14ac:dyDescent="0.2">
      <c r="A78" s="107" t="s">
        <v>338</v>
      </c>
      <c r="B78" s="116" t="s">
        <v>465</v>
      </c>
      <c r="C78" s="73" t="s">
        <v>36</v>
      </c>
      <c r="D78" s="74"/>
      <c r="E78" s="73"/>
      <c r="F78" s="81" t="s">
        <v>667</v>
      </c>
      <c r="G78" s="31"/>
      <c r="H78" s="1" t="s">
        <v>39</v>
      </c>
      <c r="I78" s="1" t="s">
        <v>39</v>
      </c>
      <c r="J78" s="1" t="s">
        <v>39</v>
      </c>
      <c r="K78" s="76">
        <f t="shared" si="75"/>
        <v>0</v>
      </c>
      <c r="L78" s="76">
        <f t="shared" si="76"/>
        <v>0</v>
      </c>
      <c r="M78" s="76">
        <f t="shared" si="77"/>
        <v>0</v>
      </c>
      <c r="N78" s="76">
        <f t="shared" si="78"/>
        <v>0</v>
      </c>
      <c r="O78" s="76">
        <f t="shared" si="79"/>
        <v>0</v>
      </c>
      <c r="P78" s="76">
        <f t="shared" si="80"/>
        <v>0</v>
      </c>
      <c r="Q78" s="76">
        <f t="shared" si="81"/>
        <v>0</v>
      </c>
      <c r="R78" s="76">
        <f t="shared" si="82"/>
        <v>0</v>
      </c>
      <c r="S78" s="76">
        <f t="shared" si="83"/>
        <v>0</v>
      </c>
      <c r="T78" s="76">
        <f t="shared" si="84"/>
        <v>0</v>
      </c>
      <c r="U78" s="76">
        <f t="shared" si="85"/>
        <v>0</v>
      </c>
      <c r="V78" s="76">
        <f t="shared" si="86"/>
        <v>0</v>
      </c>
      <c r="W78" s="76">
        <f t="shared" si="87"/>
        <v>3</v>
      </c>
      <c r="X78" s="77"/>
      <c r="Y78" s="110"/>
    </row>
    <row r="79" spans="1:25" s="71" customFormat="1" ht="75" customHeight="1" x14ac:dyDescent="0.2">
      <c r="A79" s="107" t="s">
        <v>339</v>
      </c>
      <c r="B79" s="116" t="s">
        <v>465</v>
      </c>
      <c r="C79" s="73" t="s">
        <v>36</v>
      </c>
      <c r="D79" s="74"/>
      <c r="E79" s="73"/>
      <c r="F79" s="81" t="s">
        <v>668</v>
      </c>
      <c r="G79" s="31"/>
      <c r="H79" s="1" t="s">
        <v>39</v>
      </c>
      <c r="I79" s="1" t="s">
        <v>39</v>
      </c>
      <c r="J79" s="1" t="s">
        <v>39</v>
      </c>
      <c r="K79" s="76">
        <f t="shared" si="75"/>
        <v>0</v>
      </c>
      <c r="L79" s="76">
        <f t="shared" si="76"/>
        <v>0</v>
      </c>
      <c r="M79" s="76">
        <f t="shared" si="77"/>
        <v>0</v>
      </c>
      <c r="N79" s="76">
        <f t="shared" si="78"/>
        <v>0</v>
      </c>
      <c r="O79" s="76">
        <f t="shared" si="79"/>
        <v>0</v>
      </c>
      <c r="P79" s="76">
        <f t="shared" si="80"/>
        <v>0</v>
      </c>
      <c r="Q79" s="76">
        <f t="shared" si="81"/>
        <v>0</v>
      </c>
      <c r="R79" s="76">
        <f t="shared" si="82"/>
        <v>0</v>
      </c>
      <c r="S79" s="76">
        <f t="shared" si="83"/>
        <v>0</v>
      </c>
      <c r="T79" s="76">
        <f t="shared" si="84"/>
        <v>0</v>
      </c>
      <c r="U79" s="76">
        <f t="shared" si="85"/>
        <v>0</v>
      </c>
      <c r="V79" s="76">
        <f t="shared" si="86"/>
        <v>0</v>
      </c>
      <c r="W79" s="76">
        <f t="shared" si="87"/>
        <v>3</v>
      </c>
      <c r="X79" s="77"/>
      <c r="Y79" s="110"/>
    </row>
    <row r="80" spans="1:25" s="71" customFormat="1" ht="75" customHeight="1" x14ac:dyDescent="0.2">
      <c r="A80" s="107" t="s">
        <v>340</v>
      </c>
      <c r="B80" s="116" t="s">
        <v>465</v>
      </c>
      <c r="C80" s="73" t="s">
        <v>36</v>
      </c>
      <c r="D80" s="74"/>
      <c r="E80" s="73"/>
      <c r="F80" s="81" t="s">
        <v>485</v>
      </c>
      <c r="G80" s="31"/>
      <c r="H80" s="1" t="s">
        <v>39</v>
      </c>
      <c r="I80" s="1" t="s">
        <v>39</v>
      </c>
      <c r="J80" s="1" t="s">
        <v>39</v>
      </c>
      <c r="K80" s="76">
        <f t="shared" si="75"/>
        <v>0</v>
      </c>
      <c r="L80" s="76">
        <f t="shared" si="76"/>
        <v>0</v>
      </c>
      <c r="M80" s="76">
        <f t="shared" si="77"/>
        <v>0</v>
      </c>
      <c r="N80" s="76">
        <f t="shared" si="78"/>
        <v>0</v>
      </c>
      <c r="O80" s="76">
        <f t="shared" si="79"/>
        <v>0</v>
      </c>
      <c r="P80" s="76">
        <f t="shared" si="80"/>
        <v>0</v>
      </c>
      <c r="Q80" s="76">
        <f t="shared" si="81"/>
        <v>0</v>
      </c>
      <c r="R80" s="76">
        <f t="shared" si="82"/>
        <v>0</v>
      </c>
      <c r="S80" s="76">
        <f t="shared" si="83"/>
        <v>0</v>
      </c>
      <c r="T80" s="76">
        <f t="shared" si="84"/>
        <v>0</v>
      </c>
      <c r="U80" s="76">
        <f t="shared" si="85"/>
        <v>0</v>
      </c>
      <c r="V80" s="76">
        <f t="shared" si="86"/>
        <v>0</v>
      </c>
      <c r="W80" s="76">
        <f t="shared" si="87"/>
        <v>3</v>
      </c>
      <c r="X80" s="77"/>
      <c r="Y80" s="110"/>
    </row>
    <row r="81" spans="1:25" s="71" customFormat="1" ht="75" customHeight="1" x14ac:dyDescent="0.2">
      <c r="A81" s="107" t="s">
        <v>341</v>
      </c>
      <c r="B81" s="116" t="s">
        <v>465</v>
      </c>
      <c r="C81" s="73" t="s">
        <v>36</v>
      </c>
      <c r="D81" s="74"/>
      <c r="E81" s="73"/>
      <c r="F81" s="81" t="s">
        <v>669</v>
      </c>
      <c r="G81" s="31"/>
      <c r="H81" s="1" t="s">
        <v>39</v>
      </c>
      <c r="I81" s="1" t="s">
        <v>39</v>
      </c>
      <c r="J81" s="1" t="s">
        <v>39</v>
      </c>
      <c r="K81" s="76">
        <f t="shared" si="75"/>
        <v>0</v>
      </c>
      <c r="L81" s="76">
        <f t="shared" si="76"/>
        <v>0</v>
      </c>
      <c r="M81" s="76">
        <f t="shared" si="77"/>
        <v>0</v>
      </c>
      <c r="N81" s="76">
        <f t="shared" si="78"/>
        <v>0</v>
      </c>
      <c r="O81" s="76">
        <f t="shared" si="79"/>
        <v>0</v>
      </c>
      <c r="P81" s="76">
        <f t="shared" si="80"/>
        <v>0</v>
      </c>
      <c r="Q81" s="76">
        <f t="shared" si="81"/>
        <v>0</v>
      </c>
      <c r="R81" s="76">
        <f t="shared" si="82"/>
        <v>0</v>
      </c>
      <c r="S81" s="76">
        <f t="shared" si="83"/>
        <v>0</v>
      </c>
      <c r="T81" s="76">
        <f t="shared" si="84"/>
        <v>0</v>
      </c>
      <c r="U81" s="76">
        <f t="shared" si="85"/>
        <v>0</v>
      </c>
      <c r="V81" s="76">
        <f t="shared" si="86"/>
        <v>0</v>
      </c>
      <c r="W81" s="76">
        <f t="shared" si="87"/>
        <v>3</v>
      </c>
      <c r="X81" s="77"/>
      <c r="Y81" s="110"/>
    </row>
    <row r="82" spans="1:25" s="71" customFormat="1" ht="75" customHeight="1" x14ac:dyDescent="0.2">
      <c r="A82" s="107" t="s">
        <v>342</v>
      </c>
      <c r="B82" s="116" t="s">
        <v>465</v>
      </c>
      <c r="C82" s="73" t="s">
        <v>36</v>
      </c>
      <c r="D82" s="74"/>
      <c r="E82" s="73"/>
      <c r="F82" s="81" t="s">
        <v>252</v>
      </c>
      <c r="G82" s="31"/>
      <c r="H82" s="1" t="s">
        <v>39</v>
      </c>
      <c r="I82" s="1" t="s">
        <v>39</v>
      </c>
      <c r="J82" s="1" t="s">
        <v>39</v>
      </c>
      <c r="K82" s="76">
        <f t="shared" si="75"/>
        <v>0</v>
      </c>
      <c r="L82" s="76">
        <f t="shared" si="76"/>
        <v>0</v>
      </c>
      <c r="M82" s="76">
        <f t="shared" si="77"/>
        <v>0</v>
      </c>
      <c r="N82" s="76">
        <f t="shared" si="78"/>
        <v>0</v>
      </c>
      <c r="O82" s="76">
        <f t="shared" si="79"/>
        <v>0</v>
      </c>
      <c r="P82" s="76">
        <f t="shared" si="80"/>
        <v>0</v>
      </c>
      <c r="Q82" s="76">
        <f t="shared" si="81"/>
        <v>0</v>
      </c>
      <c r="R82" s="76">
        <f t="shared" si="82"/>
        <v>0</v>
      </c>
      <c r="S82" s="76">
        <f t="shared" si="83"/>
        <v>0</v>
      </c>
      <c r="T82" s="76">
        <f t="shared" si="84"/>
        <v>0</v>
      </c>
      <c r="U82" s="76">
        <f t="shared" si="85"/>
        <v>0</v>
      </c>
      <c r="V82" s="76">
        <f t="shared" si="86"/>
        <v>0</v>
      </c>
      <c r="W82" s="76">
        <f t="shared" si="87"/>
        <v>3</v>
      </c>
      <c r="X82" s="77"/>
      <c r="Y82" s="110"/>
    </row>
    <row r="83" spans="1:25" s="71" customFormat="1" ht="75" customHeight="1" x14ac:dyDescent="0.2">
      <c r="A83" s="107" t="s">
        <v>343</v>
      </c>
      <c r="B83" s="116" t="s">
        <v>465</v>
      </c>
      <c r="C83" s="73" t="s">
        <v>36</v>
      </c>
      <c r="D83" s="74"/>
      <c r="E83" s="73"/>
      <c r="F83" s="81" t="s">
        <v>591</v>
      </c>
      <c r="G83" s="31"/>
      <c r="H83" s="1" t="s">
        <v>39</v>
      </c>
      <c r="I83" s="1" t="s">
        <v>39</v>
      </c>
      <c r="J83" s="1" t="s">
        <v>39</v>
      </c>
      <c r="K83" s="76">
        <f t="shared" si="75"/>
        <v>0</v>
      </c>
      <c r="L83" s="76">
        <f t="shared" si="76"/>
        <v>0</v>
      </c>
      <c r="M83" s="76">
        <f t="shared" si="77"/>
        <v>0</v>
      </c>
      <c r="N83" s="76">
        <f t="shared" si="78"/>
        <v>0</v>
      </c>
      <c r="O83" s="76">
        <f t="shared" si="79"/>
        <v>0</v>
      </c>
      <c r="P83" s="76">
        <f t="shared" si="80"/>
        <v>0</v>
      </c>
      <c r="Q83" s="76">
        <f t="shared" si="81"/>
        <v>0</v>
      </c>
      <c r="R83" s="76">
        <f t="shared" si="82"/>
        <v>0</v>
      </c>
      <c r="S83" s="76">
        <f t="shared" si="83"/>
        <v>0</v>
      </c>
      <c r="T83" s="76">
        <f t="shared" si="84"/>
        <v>0</v>
      </c>
      <c r="U83" s="76">
        <f t="shared" si="85"/>
        <v>0</v>
      </c>
      <c r="V83" s="76">
        <f t="shared" si="86"/>
        <v>0</v>
      </c>
      <c r="W83" s="76">
        <f t="shared" si="87"/>
        <v>3</v>
      </c>
      <c r="X83" s="77"/>
      <c r="Y83" s="110"/>
    </row>
    <row r="84" spans="1:25" s="71" customFormat="1" ht="75" customHeight="1" x14ac:dyDescent="0.2">
      <c r="A84" s="107" t="s">
        <v>344</v>
      </c>
      <c r="B84" s="116" t="s">
        <v>465</v>
      </c>
      <c r="C84" s="73" t="s">
        <v>36</v>
      </c>
      <c r="D84" s="74"/>
      <c r="E84" s="73"/>
      <c r="F84" s="81" t="s">
        <v>262</v>
      </c>
      <c r="G84" s="31"/>
      <c r="H84" s="1" t="s">
        <v>39</v>
      </c>
      <c r="I84" s="1" t="s">
        <v>39</v>
      </c>
      <c r="J84" s="1" t="s">
        <v>39</v>
      </c>
      <c r="K84" s="76">
        <f t="shared" si="75"/>
        <v>0</v>
      </c>
      <c r="L84" s="76">
        <f t="shared" si="76"/>
        <v>0</v>
      </c>
      <c r="M84" s="76">
        <f t="shared" si="77"/>
        <v>0</v>
      </c>
      <c r="N84" s="76">
        <f t="shared" si="78"/>
        <v>0</v>
      </c>
      <c r="O84" s="76">
        <f t="shared" si="79"/>
        <v>0</v>
      </c>
      <c r="P84" s="76">
        <f t="shared" si="80"/>
        <v>0</v>
      </c>
      <c r="Q84" s="76">
        <f t="shared" si="81"/>
        <v>0</v>
      </c>
      <c r="R84" s="76">
        <f t="shared" si="82"/>
        <v>0</v>
      </c>
      <c r="S84" s="76">
        <f t="shared" si="83"/>
        <v>0</v>
      </c>
      <c r="T84" s="76">
        <f t="shared" si="84"/>
        <v>0</v>
      </c>
      <c r="U84" s="76">
        <f t="shared" si="85"/>
        <v>0</v>
      </c>
      <c r="V84" s="76">
        <f t="shared" si="86"/>
        <v>0</v>
      </c>
      <c r="W84" s="76">
        <f t="shared" si="87"/>
        <v>3</v>
      </c>
      <c r="X84" s="77"/>
      <c r="Y84" s="110"/>
    </row>
    <row r="85" spans="1:25" s="71" customFormat="1" ht="75" customHeight="1" x14ac:dyDescent="0.2">
      <c r="A85" s="107" t="s">
        <v>345</v>
      </c>
      <c r="B85" s="116" t="s">
        <v>465</v>
      </c>
      <c r="C85" s="73" t="s">
        <v>36</v>
      </c>
      <c r="D85" s="74"/>
      <c r="E85" s="73"/>
      <c r="F85" s="81" t="s">
        <v>253</v>
      </c>
      <c r="G85" s="31"/>
      <c r="H85" s="1" t="s">
        <v>39</v>
      </c>
      <c r="I85" s="1" t="s">
        <v>39</v>
      </c>
      <c r="J85" s="1" t="s">
        <v>39</v>
      </c>
      <c r="K85" s="76">
        <f t="shared" si="75"/>
        <v>0</v>
      </c>
      <c r="L85" s="76">
        <f t="shared" si="76"/>
        <v>0</v>
      </c>
      <c r="M85" s="76">
        <f t="shared" si="77"/>
        <v>0</v>
      </c>
      <c r="N85" s="76">
        <f t="shared" si="78"/>
        <v>0</v>
      </c>
      <c r="O85" s="76">
        <f t="shared" si="79"/>
        <v>0</v>
      </c>
      <c r="P85" s="76">
        <f t="shared" si="80"/>
        <v>0</v>
      </c>
      <c r="Q85" s="76">
        <f t="shared" si="81"/>
        <v>0</v>
      </c>
      <c r="R85" s="76">
        <f t="shared" si="82"/>
        <v>0</v>
      </c>
      <c r="S85" s="76">
        <f t="shared" si="83"/>
        <v>0</v>
      </c>
      <c r="T85" s="76">
        <f t="shared" si="84"/>
        <v>0</v>
      </c>
      <c r="U85" s="76">
        <f t="shared" si="85"/>
        <v>0</v>
      </c>
      <c r="V85" s="76">
        <f t="shared" si="86"/>
        <v>0</v>
      </c>
      <c r="W85" s="76">
        <f t="shared" si="87"/>
        <v>3</v>
      </c>
      <c r="X85" s="77"/>
      <c r="Y85" s="110"/>
    </row>
    <row r="86" spans="1:25" s="71" customFormat="1" ht="75" customHeight="1" x14ac:dyDescent="0.2">
      <c r="A86" s="107" t="s">
        <v>346</v>
      </c>
      <c r="B86" s="116" t="s">
        <v>465</v>
      </c>
      <c r="C86" s="73" t="s">
        <v>36</v>
      </c>
      <c r="D86" s="74"/>
      <c r="E86" s="73"/>
      <c r="F86" s="115" t="s">
        <v>592</v>
      </c>
      <c r="G86" s="31"/>
      <c r="H86" s="1" t="s">
        <v>39</v>
      </c>
      <c r="I86" s="1" t="s">
        <v>39</v>
      </c>
      <c r="J86" s="1" t="s">
        <v>39</v>
      </c>
      <c r="K86" s="76">
        <f t="shared" si="75"/>
        <v>0</v>
      </c>
      <c r="L86" s="76">
        <f t="shared" si="76"/>
        <v>0</v>
      </c>
      <c r="M86" s="76">
        <f t="shared" si="77"/>
        <v>0</v>
      </c>
      <c r="N86" s="76">
        <f t="shared" si="78"/>
        <v>0</v>
      </c>
      <c r="O86" s="76">
        <f t="shared" si="79"/>
        <v>0</v>
      </c>
      <c r="P86" s="76">
        <f t="shared" si="80"/>
        <v>0</v>
      </c>
      <c r="Q86" s="76">
        <f t="shared" si="81"/>
        <v>0</v>
      </c>
      <c r="R86" s="76">
        <f t="shared" si="82"/>
        <v>0</v>
      </c>
      <c r="S86" s="76">
        <f t="shared" si="83"/>
        <v>0</v>
      </c>
      <c r="T86" s="76">
        <f t="shared" si="84"/>
        <v>0</v>
      </c>
      <c r="U86" s="76">
        <f t="shared" si="85"/>
        <v>0</v>
      </c>
      <c r="V86" s="76">
        <f t="shared" si="86"/>
        <v>0</v>
      </c>
      <c r="W86" s="76">
        <f t="shared" si="87"/>
        <v>3</v>
      </c>
      <c r="X86" s="77"/>
      <c r="Y86" s="110"/>
    </row>
    <row r="87" spans="1:25" s="71" customFormat="1" ht="75" customHeight="1" x14ac:dyDescent="0.2">
      <c r="A87" s="107" t="s">
        <v>347</v>
      </c>
      <c r="B87" s="116" t="s">
        <v>465</v>
      </c>
      <c r="C87" s="73" t="s">
        <v>36</v>
      </c>
      <c r="D87" s="74"/>
      <c r="E87" s="73"/>
      <c r="F87" s="81" t="s">
        <v>261</v>
      </c>
      <c r="G87" s="31"/>
      <c r="H87" s="1" t="s">
        <v>39</v>
      </c>
      <c r="I87" s="1" t="s">
        <v>39</v>
      </c>
      <c r="J87" s="1" t="s">
        <v>39</v>
      </c>
      <c r="K87" s="76">
        <f t="shared" si="75"/>
        <v>0</v>
      </c>
      <c r="L87" s="76">
        <f t="shared" si="76"/>
        <v>0</v>
      </c>
      <c r="M87" s="76">
        <f t="shared" si="77"/>
        <v>0</v>
      </c>
      <c r="N87" s="76">
        <f t="shared" si="78"/>
        <v>0</v>
      </c>
      <c r="O87" s="76">
        <f t="shared" si="79"/>
        <v>0</v>
      </c>
      <c r="P87" s="76">
        <f t="shared" si="80"/>
        <v>0</v>
      </c>
      <c r="Q87" s="76">
        <f t="shared" si="81"/>
        <v>0</v>
      </c>
      <c r="R87" s="76">
        <f t="shared" si="82"/>
        <v>0</v>
      </c>
      <c r="S87" s="76">
        <f t="shared" si="83"/>
        <v>0</v>
      </c>
      <c r="T87" s="76">
        <f t="shared" si="84"/>
        <v>0</v>
      </c>
      <c r="U87" s="76">
        <f t="shared" si="85"/>
        <v>0</v>
      </c>
      <c r="V87" s="76">
        <f t="shared" si="86"/>
        <v>0</v>
      </c>
      <c r="W87" s="76">
        <f t="shared" si="87"/>
        <v>3</v>
      </c>
      <c r="X87" s="77"/>
      <c r="Y87" s="110"/>
    </row>
    <row r="88" spans="1:25" s="71" customFormat="1" ht="75" customHeight="1" x14ac:dyDescent="0.2">
      <c r="A88" s="107" t="s">
        <v>348</v>
      </c>
      <c r="B88" s="116" t="s">
        <v>465</v>
      </c>
      <c r="C88" s="73" t="s">
        <v>36</v>
      </c>
      <c r="D88" s="74"/>
      <c r="E88" s="73"/>
      <c r="F88" s="81" t="s">
        <v>263</v>
      </c>
      <c r="G88" s="31"/>
      <c r="H88" s="1" t="s">
        <v>39</v>
      </c>
      <c r="I88" s="1" t="s">
        <v>39</v>
      </c>
      <c r="J88" s="1" t="s">
        <v>39</v>
      </c>
      <c r="K88" s="76">
        <f t="shared" si="75"/>
        <v>0</v>
      </c>
      <c r="L88" s="76">
        <f t="shared" si="76"/>
        <v>0</v>
      </c>
      <c r="M88" s="76">
        <f t="shared" si="77"/>
        <v>0</v>
      </c>
      <c r="N88" s="76">
        <f t="shared" si="78"/>
        <v>0</v>
      </c>
      <c r="O88" s="76">
        <f t="shared" si="79"/>
        <v>0</v>
      </c>
      <c r="P88" s="76">
        <f t="shared" si="80"/>
        <v>0</v>
      </c>
      <c r="Q88" s="76">
        <f t="shared" si="81"/>
        <v>0</v>
      </c>
      <c r="R88" s="76">
        <f t="shared" si="82"/>
        <v>0</v>
      </c>
      <c r="S88" s="76">
        <f t="shared" si="83"/>
        <v>0</v>
      </c>
      <c r="T88" s="76">
        <f t="shared" si="84"/>
        <v>0</v>
      </c>
      <c r="U88" s="76">
        <f t="shared" si="85"/>
        <v>0</v>
      </c>
      <c r="V88" s="76">
        <f t="shared" si="86"/>
        <v>0</v>
      </c>
      <c r="W88" s="76">
        <f t="shared" si="87"/>
        <v>3</v>
      </c>
      <c r="X88" s="77"/>
      <c r="Y88" s="110"/>
    </row>
    <row r="89" spans="1:25" s="71" customFormat="1" ht="75" customHeight="1" x14ac:dyDescent="0.2">
      <c r="A89" s="107" t="s">
        <v>349</v>
      </c>
      <c r="B89" s="116" t="s">
        <v>465</v>
      </c>
      <c r="C89" s="73" t="s">
        <v>36</v>
      </c>
      <c r="D89" s="74"/>
      <c r="E89" s="73"/>
      <c r="F89" s="81" t="s">
        <v>254</v>
      </c>
      <c r="G89" s="31"/>
      <c r="H89" s="1" t="s">
        <v>39</v>
      </c>
      <c r="I89" s="1" t="s">
        <v>39</v>
      </c>
      <c r="J89" s="1" t="s">
        <v>39</v>
      </c>
      <c r="K89" s="76">
        <f t="shared" si="75"/>
        <v>0</v>
      </c>
      <c r="L89" s="76">
        <f t="shared" si="76"/>
        <v>0</v>
      </c>
      <c r="M89" s="76">
        <f t="shared" si="77"/>
        <v>0</v>
      </c>
      <c r="N89" s="76">
        <f t="shared" si="78"/>
        <v>0</v>
      </c>
      <c r="O89" s="76">
        <f t="shared" si="79"/>
        <v>0</v>
      </c>
      <c r="P89" s="76">
        <f t="shared" si="80"/>
        <v>0</v>
      </c>
      <c r="Q89" s="76">
        <f t="shared" si="81"/>
        <v>0</v>
      </c>
      <c r="R89" s="76">
        <f t="shared" si="82"/>
        <v>0</v>
      </c>
      <c r="S89" s="76">
        <f t="shared" si="83"/>
        <v>0</v>
      </c>
      <c r="T89" s="76">
        <f t="shared" si="84"/>
        <v>0</v>
      </c>
      <c r="U89" s="76">
        <f t="shared" si="85"/>
        <v>0</v>
      </c>
      <c r="V89" s="76">
        <f t="shared" si="86"/>
        <v>0</v>
      </c>
      <c r="W89" s="76">
        <f t="shared" si="87"/>
        <v>3</v>
      </c>
      <c r="X89" s="77"/>
      <c r="Y89" s="110"/>
    </row>
    <row r="90" spans="1:25" s="71" customFormat="1" ht="75" customHeight="1" x14ac:dyDescent="0.2">
      <c r="A90" s="107" t="s">
        <v>350</v>
      </c>
      <c r="B90" s="116" t="s">
        <v>465</v>
      </c>
      <c r="C90" s="73" t="s">
        <v>36</v>
      </c>
      <c r="D90" s="74"/>
      <c r="E90" s="73"/>
      <c r="F90" s="81" t="s">
        <v>264</v>
      </c>
      <c r="G90" s="31"/>
      <c r="H90" s="1" t="s">
        <v>39</v>
      </c>
      <c r="I90" s="1" t="s">
        <v>39</v>
      </c>
      <c r="J90" s="1" t="s">
        <v>39</v>
      </c>
      <c r="K90" s="76">
        <f t="shared" si="75"/>
        <v>0</v>
      </c>
      <c r="L90" s="76">
        <f t="shared" si="76"/>
        <v>0</v>
      </c>
      <c r="M90" s="76">
        <f t="shared" si="77"/>
        <v>0</v>
      </c>
      <c r="N90" s="76">
        <f t="shared" si="78"/>
        <v>0</v>
      </c>
      <c r="O90" s="76">
        <f t="shared" si="79"/>
        <v>0</v>
      </c>
      <c r="P90" s="76">
        <f t="shared" si="80"/>
        <v>0</v>
      </c>
      <c r="Q90" s="76">
        <f t="shared" si="81"/>
        <v>0</v>
      </c>
      <c r="R90" s="76">
        <f t="shared" si="82"/>
        <v>0</v>
      </c>
      <c r="S90" s="76">
        <f t="shared" si="83"/>
        <v>0</v>
      </c>
      <c r="T90" s="76">
        <f t="shared" si="84"/>
        <v>0</v>
      </c>
      <c r="U90" s="76">
        <f t="shared" si="85"/>
        <v>0</v>
      </c>
      <c r="V90" s="76">
        <f t="shared" si="86"/>
        <v>0</v>
      </c>
      <c r="W90" s="76">
        <f t="shared" si="87"/>
        <v>3</v>
      </c>
      <c r="X90" s="77"/>
      <c r="Y90" s="110"/>
    </row>
    <row r="91" spans="1:25" s="71" customFormat="1" ht="75" customHeight="1" x14ac:dyDescent="0.2">
      <c r="A91" s="107" t="s">
        <v>351</v>
      </c>
      <c r="B91" s="116" t="s">
        <v>465</v>
      </c>
      <c r="C91" s="73" t="s">
        <v>36</v>
      </c>
      <c r="D91" s="74"/>
      <c r="E91" s="73"/>
      <c r="F91" s="81" t="s">
        <v>255</v>
      </c>
      <c r="G91" s="31"/>
      <c r="H91" s="1" t="s">
        <v>39</v>
      </c>
      <c r="I91" s="1" t="s">
        <v>39</v>
      </c>
      <c r="J91" s="1" t="s">
        <v>39</v>
      </c>
      <c r="K91" s="76">
        <f t="shared" si="75"/>
        <v>0</v>
      </c>
      <c r="L91" s="76">
        <f t="shared" si="76"/>
        <v>0</v>
      </c>
      <c r="M91" s="76">
        <f t="shared" si="77"/>
        <v>0</v>
      </c>
      <c r="N91" s="76">
        <f t="shared" si="78"/>
        <v>0</v>
      </c>
      <c r="O91" s="76">
        <f t="shared" si="79"/>
        <v>0</v>
      </c>
      <c r="P91" s="76">
        <f t="shared" si="80"/>
        <v>0</v>
      </c>
      <c r="Q91" s="76">
        <f t="shared" si="81"/>
        <v>0</v>
      </c>
      <c r="R91" s="76">
        <f t="shared" si="82"/>
        <v>0</v>
      </c>
      <c r="S91" s="76">
        <f t="shared" si="83"/>
        <v>0</v>
      </c>
      <c r="T91" s="76">
        <f t="shared" si="84"/>
        <v>0</v>
      </c>
      <c r="U91" s="76">
        <f t="shared" si="85"/>
        <v>0</v>
      </c>
      <c r="V91" s="76">
        <f t="shared" si="86"/>
        <v>0</v>
      </c>
      <c r="W91" s="76">
        <f t="shared" si="87"/>
        <v>3</v>
      </c>
      <c r="X91" s="77"/>
      <c r="Y91" s="110"/>
    </row>
    <row r="92" spans="1:25" s="71" customFormat="1" ht="75" customHeight="1" x14ac:dyDescent="0.2">
      <c r="A92" s="107" t="s">
        <v>352</v>
      </c>
      <c r="B92" s="116" t="s">
        <v>465</v>
      </c>
      <c r="C92" s="73" t="s">
        <v>36</v>
      </c>
      <c r="D92" s="74"/>
      <c r="E92" s="73"/>
      <c r="F92" s="81" t="s">
        <v>256</v>
      </c>
      <c r="G92" s="31"/>
      <c r="H92" s="1" t="s">
        <v>39</v>
      </c>
      <c r="I92" s="1" t="s">
        <v>39</v>
      </c>
      <c r="J92" s="1" t="s">
        <v>39</v>
      </c>
      <c r="K92" s="76">
        <f t="shared" si="75"/>
        <v>0</v>
      </c>
      <c r="L92" s="76">
        <f t="shared" si="76"/>
        <v>0</v>
      </c>
      <c r="M92" s="76">
        <f t="shared" si="77"/>
        <v>0</v>
      </c>
      <c r="N92" s="76">
        <f t="shared" si="78"/>
        <v>0</v>
      </c>
      <c r="O92" s="76">
        <f t="shared" si="79"/>
        <v>0</v>
      </c>
      <c r="P92" s="76">
        <f t="shared" si="80"/>
        <v>0</v>
      </c>
      <c r="Q92" s="76">
        <f t="shared" si="81"/>
        <v>0</v>
      </c>
      <c r="R92" s="76">
        <f t="shared" si="82"/>
        <v>0</v>
      </c>
      <c r="S92" s="76">
        <f t="shared" si="83"/>
        <v>0</v>
      </c>
      <c r="T92" s="76">
        <f t="shared" si="84"/>
        <v>0</v>
      </c>
      <c r="U92" s="76">
        <f t="shared" si="85"/>
        <v>0</v>
      </c>
      <c r="V92" s="76">
        <f t="shared" si="86"/>
        <v>0</v>
      </c>
      <c r="W92" s="76">
        <f t="shared" si="87"/>
        <v>3</v>
      </c>
      <c r="X92" s="77"/>
      <c r="Y92" s="110"/>
    </row>
    <row r="93" spans="1:25" s="71" customFormat="1" ht="75" customHeight="1" x14ac:dyDescent="0.2">
      <c r="A93" s="107" t="s">
        <v>353</v>
      </c>
      <c r="B93" s="116" t="s">
        <v>465</v>
      </c>
      <c r="C93" s="73" t="s">
        <v>36</v>
      </c>
      <c r="D93" s="74"/>
      <c r="E93" s="73"/>
      <c r="F93" s="81" t="s">
        <v>257</v>
      </c>
      <c r="G93" s="31"/>
      <c r="H93" s="1" t="s">
        <v>39</v>
      </c>
      <c r="I93" s="1" t="s">
        <v>39</v>
      </c>
      <c r="J93" s="1" t="s">
        <v>39</v>
      </c>
      <c r="K93" s="76">
        <f t="shared" si="75"/>
        <v>0</v>
      </c>
      <c r="L93" s="76">
        <f t="shared" si="76"/>
        <v>0</v>
      </c>
      <c r="M93" s="76">
        <f t="shared" si="77"/>
        <v>0</v>
      </c>
      <c r="N93" s="76">
        <f t="shared" si="78"/>
        <v>0</v>
      </c>
      <c r="O93" s="76">
        <f t="shared" si="79"/>
        <v>0</v>
      </c>
      <c r="P93" s="76">
        <f t="shared" si="80"/>
        <v>0</v>
      </c>
      <c r="Q93" s="76">
        <f t="shared" si="81"/>
        <v>0</v>
      </c>
      <c r="R93" s="76">
        <f t="shared" si="82"/>
        <v>0</v>
      </c>
      <c r="S93" s="76">
        <f t="shared" si="83"/>
        <v>0</v>
      </c>
      <c r="T93" s="76">
        <f t="shared" si="84"/>
        <v>0</v>
      </c>
      <c r="U93" s="76">
        <f t="shared" si="85"/>
        <v>0</v>
      </c>
      <c r="V93" s="76">
        <f t="shared" si="86"/>
        <v>0</v>
      </c>
      <c r="W93" s="76">
        <f t="shared" si="87"/>
        <v>3</v>
      </c>
      <c r="X93" s="77"/>
      <c r="Y93" s="110"/>
    </row>
    <row r="94" spans="1:25" s="71" customFormat="1" ht="75" customHeight="1" x14ac:dyDescent="0.2">
      <c r="A94" s="107" t="s">
        <v>354</v>
      </c>
      <c r="B94" s="116" t="s">
        <v>465</v>
      </c>
      <c r="C94" s="73" t="s">
        <v>36</v>
      </c>
      <c r="D94" s="74"/>
      <c r="E94" s="73"/>
      <c r="F94" s="81" t="s">
        <v>593</v>
      </c>
      <c r="G94" s="31"/>
      <c r="H94" s="1" t="s">
        <v>39</v>
      </c>
      <c r="I94" s="1" t="s">
        <v>39</v>
      </c>
      <c r="J94" s="1" t="s">
        <v>39</v>
      </c>
      <c r="K94" s="76">
        <f t="shared" si="75"/>
        <v>0</v>
      </c>
      <c r="L94" s="76">
        <f t="shared" si="76"/>
        <v>0</v>
      </c>
      <c r="M94" s="76">
        <f t="shared" si="77"/>
        <v>0</v>
      </c>
      <c r="N94" s="76">
        <f t="shared" si="78"/>
        <v>0</v>
      </c>
      <c r="O94" s="76">
        <f t="shared" si="79"/>
        <v>0</v>
      </c>
      <c r="P94" s="76">
        <f t="shared" si="80"/>
        <v>0</v>
      </c>
      <c r="Q94" s="76">
        <f t="shared" si="81"/>
        <v>0</v>
      </c>
      <c r="R94" s="76">
        <f t="shared" si="82"/>
        <v>0</v>
      </c>
      <c r="S94" s="76">
        <f t="shared" si="83"/>
        <v>0</v>
      </c>
      <c r="T94" s="76">
        <f t="shared" si="84"/>
        <v>0</v>
      </c>
      <c r="U94" s="76">
        <f t="shared" si="85"/>
        <v>0</v>
      </c>
      <c r="V94" s="76">
        <f t="shared" si="86"/>
        <v>0</v>
      </c>
      <c r="W94" s="76">
        <f t="shared" si="87"/>
        <v>3</v>
      </c>
      <c r="X94" s="77"/>
      <c r="Y94" s="110"/>
    </row>
    <row r="95" spans="1:25" s="71" customFormat="1" ht="75" customHeight="1" x14ac:dyDescent="0.2">
      <c r="A95" s="107" t="s">
        <v>355</v>
      </c>
      <c r="B95" s="116" t="s">
        <v>465</v>
      </c>
      <c r="C95" s="73" t="s">
        <v>36</v>
      </c>
      <c r="D95" s="74"/>
      <c r="E95" s="73"/>
      <c r="F95" s="81" t="s">
        <v>594</v>
      </c>
      <c r="G95" s="31"/>
      <c r="H95" s="1" t="s">
        <v>39</v>
      </c>
      <c r="I95" s="1" t="s">
        <v>39</v>
      </c>
      <c r="J95" s="1" t="s">
        <v>39</v>
      </c>
      <c r="K95" s="76">
        <f t="shared" si="75"/>
        <v>0</v>
      </c>
      <c r="L95" s="76">
        <f t="shared" si="76"/>
        <v>0</v>
      </c>
      <c r="M95" s="76">
        <f t="shared" si="77"/>
        <v>0</v>
      </c>
      <c r="N95" s="76">
        <f t="shared" si="78"/>
        <v>0</v>
      </c>
      <c r="O95" s="76">
        <f t="shared" si="79"/>
        <v>0</v>
      </c>
      <c r="P95" s="76">
        <f t="shared" si="80"/>
        <v>0</v>
      </c>
      <c r="Q95" s="76">
        <f t="shared" si="81"/>
        <v>0</v>
      </c>
      <c r="R95" s="76">
        <f t="shared" si="82"/>
        <v>0</v>
      </c>
      <c r="S95" s="76">
        <f t="shared" si="83"/>
        <v>0</v>
      </c>
      <c r="T95" s="76">
        <f t="shared" si="84"/>
        <v>0</v>
      </c>
      <c r="U95" s="76">
        <f t="shared" si="85"/>
        <v>0</v>
      </c>
      <c r="V95" s="76">
        <f t="shared" si="86"/>
        <v>0</v>
      </c>
      <c r="W95" s="76">
        <f t="shared" si="87"/>
        <v>3</v>
      </c>
      <c r="X95" s="77"/>
      <c r="Y95" s="110"/>
    </row>
    <row r="96" spans="1:25" s="71" customFormat="1" ht="75" customHeight="1" x14ac:dyDescent="0.2">
      <c r="A96" s="107" t="s">
        <v>356</v>
      </c>
      <c r="B96" s="116" t="s">
        <v>465</v>
      </c>
      <c r="C96" s="73" t="s">
        <v>36</v>
      </c>
      <c r="D96" s="74"/>
      <c r="E96" s="73"/>
      <c r="F96" s="81" t="s">
        <v>260</v>
      </c>
      <c r="G96" s="31"/>
      <c r="H96" s="1" t="s">
        <v>39</v>
      </c>
      <c r="I96" s="1" t="s">
        <v>39</v>
      </c>
      <c r="J96" s="1" t="s">
        <v>39</v>
      </c>
      <c r="K96" s="76">
        <f t="shared" si="75"/>
        <v>0</v>
      </c>
      <c r="L96" s="76">
        <f t="shared" si="76"/>
        <v>0</v>
      </c>
      <c r="M96" s="76">
        <f t="shared" si="77"/>
        <v>0</v>
      </c>
      <c r="N96" s="76">
        <f t="shared" si="78"/>
        <v>0</v>
      </c>
      <c r="O96" s="76">
        <f t="shared" si="79"/>
        <v>0</v>
      </c>
      <c r="P96" s="76">
        <f t="shared" si="80"/>
        <v>0</v>
      </c>
      <c r="Q96" s="76">
        <f t="shared" si="81"/>
        <v>0</v>
      </c>
      <c r="R96" s="76">
        <f t="shared" si="82"/>
        <v>0</v>
      </c>
      <c r="S96" s="76">
        <f t="shared" si="83"/>
        <v>0</v>
      </c>
      <c r="T96" s="76">
        <f t="shared" si="84"/>
        <v>0</v>
      </c>
      <c r="U96" s="76">
        <f t="shared" si="85"/>
        <v>0</v>
      </c>
      <c r="V96" s="76">
        <f t="shared" si="86"/>
        <v>0</v>
      </c>
      <c r="W96" s="76">
        <f t="shared" si="87"/>
        <v>3</v>
      </c>
      <c r="X96" s="77"/>
      <c r="Y96" s="110"/>
    </row>
    <row r="97" spans="1:25" s="71" customFormat="1" ht="75" customHeight="1" x14ac:dyDescent="0.2">
      <c r="A97" s="107" t="s">
        <v>357</v>
      </c>
      <c r="B97" s="116" t="s">
        <v>465</v>
      </c>
      <c r="C97" s="73" t="s">
        <v>36</v>
      </c>
      <c r="D97" s="74"/>
      <c r="E97" s="73"/>
      <c r="F97" s="81" t="s">
        <v>595</v>
      </c>
      <c r="G97" s="31"/>
      <c r="H97" s="1" t="s">
        <v>39</v>
      </c>
      <c r="I97" s="1" t="s">
        <v>39</v>
      </c>
      <c r="J97" s="1" t="s">
        <v>39</v>
      </c>
      <c r="K97" s="76">
        <f t="shared" si="75"/>
        <v>0</v>
      </c>
      <c r="L97" s="76">
        <f t="shared" si="76"/>
        <v>0</v>
      </c>
      <c r="M97" s="76">
        <f t="shared" si="77"/>
        <v>0</v>
      </c>
      <c r="N97" s="76">
        <f t="shared" si="78"/>
        <v>0</v>
      </c>
      <c r="O97" s="76">
        <f t="shared" si="79"/>
        <v>0</v>
      </c>
      <c r="P97" s="76">
        <f t="shared" si="80"/>
        <v>0</v>
      </c>
      <c r="Q97" s="76">
        <f t="shared" si="81"/>
        <v>0</v>
      </c>
      <c r="R97" s="76">
        <f t="shared" si="82"/>
        <v>0</v>
      </c>
      <c r="S97" s="76">
        <f t="shared" si="83"/>
        <v>0</v>
      </c>
      <c r="T97" s="76">
        <f t="shared" si="84"/>
        <v>0</v>
      </c>
      <c r="U97" s="76">
        <f t="shared" si="85"/>
        <v>0</v>
      </c>
      <c r="V97" s="76">
        <f t="shared" si="86"/>
        <v>0</v>
      </c>
      <c r="W97" s="76">
        <f t="shared" si="87"/>
        <v>3</v>
      </c>
      <c r="X97" s="77"/>
      <c r="Y97" s="110"/>
    </row>
    <row r="98" spans="1:25" s="71" customFormat="1" ht="75" customHeight="1" x14ac:dyDescent="0.2">
      <c r="A98" s="107" t="s">
        <v>358</v>
      </c>
      <c r="B98" s="116" t="s">
        <v>465</v>
      </c>
      <c r="C98" s="73" t="s">
        <v>36</v>
      </c>
      <c r="D98" s="74"/>
      <c r="E98" s="73"/>
      <c r="F98" s="81" t="s">
        <v>596</v>
      </c>
      <c r="G98" s="31"/>
      <c r="H98" s="1" t="s">
        <v>39</v>
      </c>
      <c r="I98" s="1" t="s">
        <v>39</v>
      </c>
      <c r="J98" s="1" t="s">
        <v>39</v>
      </c>
      <c r="K98" s="76">
        <f t="shared" si="75"/>
        <v>0</v>
      </c>
      <c r="L98" s="76">
        <f t="shared" si="76"/>
        <v>0</v>
      </c>
      <c r="M98" s="76">
        <f t="shared" si="77"/>
        <v>0</v>
      </c>
      <c r="N98" s="76">
        <f t="shared" si="78"/>
        <v>0</v>
      </c>
      <c r="O98" s="76">
        <f t="shared" si="79"/>
        <v>0</v>
      </c>
      <c r="P98" s="76">
        <f t="shared" si="80"/>
        <v>0</v>
      </c>
      <c r="Q98" s="76">
        <f t="shared" si="81"/>
        <v>0</v>
      </c>
      <c r="R98" s="76">
        <f t="shared" si="82"/>
        <v>0</v>
      </c>
      <c r="S98" s="76">
        <f t="shared" si="83"/>
        <v>0</v>
      </c>
      <c r="T98" s="76">
        <f t="shared" si="84"/>
        <v>0</v>
      </c>
      <c r="U98" s="76">
        <f t="shared" si="85"/>
        <v>0</v>
      </c>
      <c r="V98" s="76">
        <f t="shared" si="86"/>
        <v>0</v>
      </c>
      <c r="W98" s="76">
        <f t="shared" si="87"/>
        <v>3</v>
      </c>
      <c r="X98" s="77"/>
      <c r="Y98" s="110"/>
    </row>
    <row r="99" spans="1:25" s="71" customFormat="1" ht="75" customHeight="1" x14ac:dyDescent="0.2">
      <c r="A99" s="107" t="s">
        <v>359</v>
      </c>
      <c r="B99" s="108" t="s">
        <v>465</v>
      </c>
      <c r="C99" s="117" t="s">
        <v>36</v>
      </c>
      <c r="D99" s="118"/>
      <c r="E99" s="117"/>
      <c r="F99" s="115" t="s">
        <v>670</v>
      </c>
      <c r="G99" s="31"/>
      <c r="H99" s="1" t="s">
        <v>39</v>
      </c>
      <c r="I99" s="1" t="s">
        <v>39</v>
      </c>
      <c r="J99" s="1" t="s">
        <v>39</v>
      </c>
      <c r="K99" s="76">
        <f t="shared" si="75"/>
        <v>0</v>
      </c>
      <c r="L99" s="76">
        <f t="shared" si="76"/>
        <v>0</v>
      </c>
      <c r="M99" s="76">
        <f t="shared" si="77"/>
        <v>0</v>
      </c>
      <c r="N99" s="76">
        <f t="shared" si="78"/>
        <v>0</v>
      </c>
      <c r="O99" s="76">
        <f t="shared" si="79"/>
        <v>0</v>
      </c>
      <c r="P99" s="76">
        <f t="shared" si="80"/>
        <v>0</v>
      </c>
      <c r="Q99" s="76">
        <f t="shared" si="81"/>
        <v>0</v>
      </c>
      <c r="R99" s="76">
        <f t="shared" si="82"/>
        <v>0</v>
      </c>
      <c r="S99" s="76">
        <f t="shared" si="83"/>
        <v>0</v>
      </c>
      <c r="T99" s="76">
        <f t="shared" si="84"/>
        <v>0</v>
      </c>
      <c r="U99" s="76">
        <f t="shared" si="85"/>
        <v>0</v>
      </c>
      <c r="V99" s="76">
        <f t="shared" si="86"/>
        <v>0</v>
      </c>
      <c r="W99" s="76">
        <f t="shared" si="87"/>
        <v>3</v>
      </c>
      <c r="X99" s="77"/>
      <c r="Y99" s="110"/>
    </row>
    <row r="100" spans="1:25" s="71" customFormat="1" ht="75" customHeight="1" x14ac:dyDescent="0.2">
      <c r="A100" s="107" t="s">
        <v>360</v>
      </c>
      <c r="B100" s="108" t="s">
        <v>465</v>
      </c>
      <c r="C100" s="117" t="s">
        <v>36</v>
      </c>
      <c r="D100" s="118"/>
      <c r="E100" s="117"/>
      <c r="F100" s="115" t="s">
        <v>671</v>
      </c>
      <c r="G100" s="31"/>
      <c r="H100" s="1" t="s">
        <v>39</v>
      </c>
      <c r="I100" s="1" t="s">
        <v>39</v>
      </c>
      <c r="J100" s="1" t="s">
        <v>39</v>
      </c>
      <c r="K100" s="76">
        <f t="shared" si="75"/>
        <v>0</v>
      </c>
      <c r="L100" s="76">
        <f t="shared" si="76"/>
        <v>0</v>
      </c>
      <c r="M100" s="76">
        <f t="shared" si="77"/>
        <v>0</v>
      </c>
      <c r="N100" s="76">
        <f t="shared" si="78"/>
        <v>0</v>
      </c>
      <c r="O100" s="76">
        <f t="shared" si="79"/>
        <v>0</v>
      </c>
      <c r="P100" s="76">
        <f t="shared" si="80"/>
        <v>0</v>
      </c>
      <c r="Q100" s="76">
        <f t="shared" si="81"/>
        <v>0</v>
      </c>
      <c r="R100" s="76">
        <f t="shared" si="82"/>
        <v>0</v>
      </c>
      <c r="S100" s="76">
        <f t="shared" si="83"/>
        <v>0</v>
      </c>
      <c r="T100" s="76">
        <f t="shared" si="84"/>
        <v>0</v>
      </c>
      <c r="U100" s="76">
        <f t="shared" si="85"/>
        <v>0</v>
      </c>
      <c r="V100" s="76">
        <f t="shared" si="86"/>
        <v>0</v>
      </c>
      <c r="W100" s="76">
        <f t="shared" si="87"/>
        <v>3</v>
      </c>
      <c r="X100" s="77"/>
      <c r="Y100" s="110"/>
    </row>
    <row r="101" spans="1:25" s="71" customFormat="1" ht="75" customHeight="1" x14ac:dyDescent="0.2">
      <c r="A101" s="107" t="s">
        <v>361</v>
      </c>
      <c r="B101" s="108" t="s">
        <v>197</v>
      </c>
      <c r="C101" s="73" t="s">
        <v>36</v>
      </c>
      <c r="D101" s="74"/>
      <c r="E101" s="73"/>
      <c r="F101" s="81" t="s">
        <v>491</v>
      </c>
      <c r="G101" s="31"/>
      <c r="H101" s="1" t="s">
        <v>39</v>
      </c>
      <c r="I101" s="1" t="s">
        <v>39</v>
      </c>
      <c r="J101" s="1" t="s">
        <v>39</v>
      </c>
      <c r="K101" s="76">
        <f t="shared" si="75"/>
        <v>0</v>
      </c>
      <c r="L101" s="76">
        <f t="shared" si="76"/>
        <v>0</v>
      </c>
      <c r="M101" s="76">
        <f t="shared" si="77"/>
        <v>0</v>
      </c>
      <c r="N101" s="76">
        <f t="shared" si="78"/>
        <v>0</v>
      </c>
      <c r="O101" s="76">
        <f t="shared" si="79"/>
        <v>0</v>
      </c>
      <c r="P101" s="76">
        <f t="shared" si="80"/>
        <v>0</v>
      </c>
      <c r="Q101" s="76">
        <f t="shared" si="81"/>
        <v>0</v>
      </c>
      <c r="R101" s="76">
        <f t="shared" si="82"/>
        <v>0</v>
      </c>
      <c r="S101" s="76">
        <f t="shared" si="83"/>
        <v>0</v>
      </c>
      <c r="T101" s="76">
        <f t="shared" si="84"/>
        <v>0</v>
      </c>
      <c r="U101" s="76">
        <f t="shared" si="85"/>
        <v>0</v>
      </c>
      <c r="V101" s="76">
        <f t="shared" si="86"/>
        <v>0</v>
      </c>
      <c r="W101" s="76">
        <f t="shared" si="87"/>
        <v>3</v>
      </c>
      <c r="X101" s="77"/>
      <c r="Y101" s="110"/>
    </row>
    <row r="102" spans="1:25" s="71" customFormat="1" ht="75" customHeight="1" x14ac:dyDescent="0.2">
      <c r="A102" s="107" t="s">
        <v>362</v>
      </c>
      <c r="B102" s="108" t="s">
        <v>199</v>
      </c>
      <c r="C102" s="73" t="s">
        <v>36</v>
      </c>
      <c r="D102" s="74"/>
      <c r="E102" s="73"/>
      <c r="F102" s="81" t="s">
        <v>238</v>
      </c>
      <c r="G102" s="31"/>
      <c r="H102" s="1" t="s">
        <v>39</v>
      </c>
      <c r="I102" s="1" t="s">
        <v>39</v>
      </c>
      <c r="J102" s="1" t="s">
        <v>39</v>
      </c>
      <c r="K102" s="76">
        <f t="shared" si="75"/>
        <v>0</v>
      </c>
      <c r="L102" s="76">
        <f t="shared" si="76"/>
        <v>0</v>
      </c>
      <c r="M102" s="76">
        <f t="shared" si="77"/>
        <v>0</v>
      </c>
      <c r="N102" s="76">
        <f t="shared" si="78"/>
        <v>0</v>
      </c>
      <c r="O102" s="76">
        <f t="shared" si="79"/>
        <v>0</v>
      </c>
      <c r="P102" s="76">
        <f t="shared" si="80"/>
        <v>0</v>
      </c>
      <c r="Q102" s="76">
        <f t="shared" si="81"/>
        <v>0</v>
      </c>
      <c r="R102" s="76">
        <f t="shared" si="82"/>
        <v>0</v>
      </c>
      <c r="S102" s="76">
        <f t="shared" si="83"/>
        <v>0</v>
      </c>
      <c r="T102" s="76">
        <f t="shared" si="84"/>
        <v>0</v>
      </c>
      <c r="U102" s="76">
        <f t="shared" si="85"/>
        <v>0</v>
      </c>
      <c r="V102" s="76">
        <f t="shared" si="86"/>
        <v>0</v>
      </c>
      <c r="W102" s="76">
        <f t="shared" si="87"/>
        <v>3</v>
      </c>
      <c r="X102" s="77"/>
      <c r="Y102" s="110"/>
    </row>
    <row r="103" spans="1:25" s="71" customFormat="1" ht="75" customHeight="1" x14ac:dyDescent="0.2">
      <c r="A103" s="107" t="s">
        <v>363</v>
      </c>
      <c r="B103" s="108" t="s">
        <v>199</v>
      </c>
      <c r="C103" s="73" t="s">
        <v>36</v>
      </c>
      <c r="D103" s="74"/>
      <c r="E103" s="73"/>
      <c r="F103" s="115" t="s">
        <v>477</v>
      </c>
      <c r="G103" s="31"/>
      <c r="H103" s="1" t="s">
        <v>39</v>
      </c>
      <c r="I103" s="1" t="s">
        <v>39</v>
      </c>
      <c r="J103" s="1" t="s">
        <v>39</v>
      </c>
      <c r="K103" s="76">
        <f t="shared" ref="K103:K134" si="88">COUNTIFS(C103:C103,"=High",H103:H103,"=YES-Fully meets")</f>
        <v>0</v>
      </c>
      <c r="L103" s="76">
        <f t="shared" ref="L103:L134" si="89">COUNTIFS(C103:C103,"=High",H103:H103,"=YES-Partially meets")</f>
        <v>0</v>
      </c>
      <c r="M103" s="76">
        <f t="shared" ref="M103:M134" si="90">COUNTIFS(C103:C103,"=High",H103:H103,"=NO-Does not meet")</f>
        <v>0</v>
      </c>
      <c r="N103" s="76">
        <f t="shared" ref="N103:N134" si="91">COUNTIFS(C103:C103,"=Medium",H103:H103,"=YES-Fully meets")</f>
        <v>0</v>
      </c>
      <c r="O103" s="76">
        <f t="shared" ref="O103:O134" si="92">COUNTIFS(C103:C103,"=Medium",H103:H103,"=YES-Partially meets")</f>
        <v>0</v>
      </c>
      <c r="P103" s="76">
        <f t="shared" ref="P103:P134" si="93">COUNTIFS(C103:C103,"=Medium",H103:H103,"=NO-Does not meet")</f>
        <v>0</v>
      </c>
      <c r="Q103" s="76">
        <f t="shared" ref="Q103:Q134" si="94">COUNTIFS(C103:C103,"=Low",H103:H103,"=YES-Fully meets")</f>
        <v>0</v>
      </c>
      <c r="R103" s="76">
        <f t="shared" ref="R103:R134" si="95">COUNTIFS(C103:C103,"=Low",H103:H103,"=YES-Partially meets")</f>
        <v>0</v>
      </c>
      <c r="S103" s="76">
        <f t="shared" ref="S103:S134" si="96">COUNTIFS(C103:C103,"=Low",H103:H103,"=NO-Does not meet")</f>
        <v>0</v>
      </c>
      <c r="T103" s="76">
        <f t="shared" ref="T103:T134" si="97">+(K103*$K$2)+(L103*$L$2)+(M103*$M$2)+(N103*$N$2)+(O103*$O$2)+(P103*$P$2)+(Q103*$Q$2)+(R103*$R$2)+(S103*$S$2)</f>
        <v>0</v>
      </c>
      <c r="U103" s="76">
        <f t="shared" ref="U103:U134" si="98">IF($I103="Production",1,IF($I103="Development",0.25,0))</f>
        <v>0</v>
      </c>
      <c r="V103" s="76">
        <f t="shared" ref="V103:V134" si="99">+T103*U103</f>
        <v>0</v>
      </c>
      <c r="W103" s="76">
        <f t="shared" ref="W103:W134" si="100">IF(C103="High",$K$2,IF(C103="Medium",$N$2,$Q$2))</f>
        <v>3</v>
      </c>
      <c r="X103" s="77"/>
      <c r="Y103" s="110"/>
    </row>
    <row r="104" spans="1:25" s="71" customFormat="1" ht="75" customHeight="1" x14ac:dyDescent="0.2">
      <c r="A104" s="107" t="s">
        <v>364</v>
      </c>
      <c r="B104" s="108" t="s">
        <v>199</v>
      </c>
      <c r="C104" s="73" t="s">
        <v>36</v>
      </c>
      <c r="D104" s="74"/>
      <c r="E104" s="73"/>
      <c r="F104" s="81" t="s">
        <v>597</v>
      </c>
      <c r="G104" s="31"/>
      <c r="H104" s="1" t="s">
        <v>39</v>
      </c>
      <c r="I104" s="1" t="s">
        <v>39</v>
      </c>
      <c r="J104" s="1" t="s">
        <v>39</v>
      </c>
      <c r="K104" s="76">
        <f t="shared" si="88"/>
        <v>0</v>
      </c>
      <c r="L104" s="76">
        <f t="shared" si="89"/>
        <v>0</v>
      </c>
      <c r="M104" s="76">
        <f t="shared" si="90"/>
        <v>0</v>
      </c>
      <c r="N104" s="76">
        <f t="shared" si="91"/>
        <v>0</v>
      </c>
      <c r="O104" s="76">
        <f t="shared" si="92"/>
        <v>0</v>
      </c>
      <c r="P104" s="76">
        <f t="shared" si="93"/>
        <v>0</v>
      </c>
      <c r="Q104" s="76">
        <f t="shared" si="94"/>
        <v>0</v>
      </c>
      <c r="R104" s="76">
        <f t="shared" si="95"/>
        <v>0</v>
      </c>
      <c r="S104" s="76">
        <f t="shared" si="96"/>
        <v>0</v>
      </c>
      <c r="T104" s="76">
        <f t="shared" si="97"/>
        <v>0</v>
      </c>
      <c r="U104" s="76">
        <f t="shared" si="98"/>
        <v>0</v>
      </c>
      <c r="V104" s="76">
        <f t="shared" si="99"/>
        <v>0</v>
      </c>
      <c r="W104" s="76">
        <f t="shared" si="100"/>
        <v>3</v>
      </c>
      <c r="X104" s="77"/>
      <c r="Y104" s="110"/>
    </row>
    <row r="105" spans="1:25" s="71" customFormat="1" ht="75" customHeight="1" x14ac:dyDescent="0.2">
      <c r="A105" s="107" t="s">
        <v>365</v>
      </c>
      <c r="B105" s="108" t="s">
        <v>475</v>
      </c>
      <c r="C105" s="73" t="s">
        <v>36</v>
      </c>
      <c r="D105" s="74"/>
      <c r="E105" s="73"/>
      <c r="F105" s="115" t="s">
        <v>486</v>
      </c>
      <c r="G105" s="31"/>
      <c r="H105" s="1" t="s">
        <v>39</v>
      </c>
      <c r="I105" s="1" t="s">
        <v>39</v>
      </c>
      <c r="J105" s="1" t="s">
        <v>39</v>
      </c>
      <c r="K105" s="76">
        <f t="shared" si="88"/>
        <v>0</v>
      </c>
      <c r="L105" s="76">
        <f t="shared" si="89"/>
        <v>0</v>
      </c>
      <c r="M105" s="76">
        <f t="shared" si="90"/>
        <v>0</v>
      </c>
      <c r="N105" s="76">
        <f t="shared" si="91"/>
        <v>0</v>
      </c>
      <c r="O105" s="76">
        <f t="shared" si="92"/>
        <v>0</v>
      </c>
      <c r="P105" s="76">
        <f t="shared" si="93"/>
        <v>0</v>
      </c>
      <c r="Q105" s="76">
        <f t="shared" si="94"/>
        <v>0</v>
      </c>
      <c r="R105" s="76">
        <f t="shared" si="95"/>
        <v>0</v>
      </c>
      <c r="S105" s="76">
        <f t="shared" si="96"/>
        <v>0</v>
      </c>
      <c r="T105" s="76">
        <f t="shared" si="97"/>
        <v>0</v>
      </c>
      <c r="U105" s="76">
        <f t="shared" si="98"/>
        <v>0</v>
      </c>
      <c r="V105" s="76">
        <f t="shared" si="99"/>
        <v>0</v>
      </c>
      <c r="W105" s="76">
        <f t="shared" si="100"/>
        <v>3</v>
      </c>
      <c r="X105" s="77"/>
      <c r="Y105" s="110"/>
    </row>
    <row r="106" spans="1:25" s="71" customFormat="1" ht="75" customHeight="1" x14ac:dyDescent="0.2">
      <c r="A106" s="107" t="s">
        <v>366</v>
      </c>
      <c r="B106" s="108" t="s">
        <v>475</v>
      </c>
      <c r="C106" s="73" t="s">
        <v>36</v>
      </c>
      <c r="D106" s="74"/>
      <c r="E106" s="73"/>
      <c r="F106" s="81" t="s">
        <v>212</v>
      </c>
      <c r="G106" s="31"/>
      <c r="H106" s="1" t="s">
        <v>39</v>
      </c>
      <c r="I106" s="1" t="s">
        <v>39</v>
      </c>
      <c r="J106" s="1" t="s">
        <v>39</v>
      </c>
      <c r="K106" s="76">
        <f t="shared" si="88"/>
        <v>0</v>
      </c>
      <c r="L106" s="76">
        <f t="shared" si="89"/>
        <v>0</v>
      </c>
      <c r="M106" s="76">
        <f t="shared" si="90"/>
        <v>0</v>
      </c>
      <c r="N106" s="76">
        <f t="shared" si="91"/>
        <v>0</v>
      </c>
      <c r="O106" s="76">
        <f t="shared" si="92"/>
        <v>0</v>
      </c>
      <c r="P106" s="76">
        <f t="shared" si="93"/>
        <v>0</v>
      </c>
      <c r="Q106" s="76">
        <f t="shared" si="94"/>
        <v>0</v>
      </c>
      <c r="R106" s="76">
        <f t="shared" si="95"/>
        <v>0</v>
      </c>
      <c r="S106" s="76">
        <f t="shared" si="96"/>
        <v>0</v>
      </c>
      <c r="T106" s="76">
        <f t="shared" si="97"/>
        <v>0</v>
      </c>
      <c r="U106" s="76">
        <f t="shared" si="98"/>
        <v>0</v>
      </c>
      <c r="V106" s="76">
        <f t="shared" si="99"/>
        <v>0</v>
      </c>
      <c r="W106" s="76">
        <f t="shared" si="100"/>
        <v>3</v>
      </c>
      <c r="X106" s="77"/>
      <c r="Y106" s="110"/>
    </row>
    <row r="107" spans="1:25" s="71" customFormat="1" ht="75" customHeight="1" x14ac:dyDescent="0.2">
      <c r="A107" s="107" t="s">
        <v>367</v>
      </c>
      <c r="B107" s="108" t="s">
        <v>475</v>
      </c>
      <c r="C107" s="73" t="s">
        <v>36</v>
      </c>
      <c r="D107" s="74"/>
      <c r="E107" s="73"/>
      <c r="F107" s="115" t="s">
        <v>672</v>
      </c>
      <c r="G107" s="31"/>
      <c r="H107" s="1" t="s">
        <v>39</v>
      </c>
      <c r="I107" s="1" t="s">
        <v>39</v>
      </c>
      <c r="J107" s="1" t="s">
        <v>39</v>
      </c>
      <c r="K107" s="76">
        <f t="shared" si="88"/>
        <v>0</v>
      </c>
      <c r="L107" s="76">
        <f t="shared" si="89"/>
        <v>0</v>
      </c>
      <c r="M107" s="76">
        <f t="shared" si="90"/>
        <v>0</v>
      </c>
      <c r="N107" s="76">
        <f t="shared" si="91"/>
        <v>0</v>
      </c>
      <c r="O107" s="76">
        <f t="shared" si="92"/>
        <v>0</v>
      </c>
      <c r="P107" s="76">
        <f t="shared" si="93"/>
        <v>0</v>
      </c>
      <c r="Q107" s="76">
        <f t="shared" si="94"/>
        <v>0</v>
      </c>
      <c r="R107" s="76">
        <f t="shared" si="95"/>
        <v>0</v>
      </c>
      <c r="S107" s="76">
        <f t="shared" si="96"/>
        <v>0</v>
      </c>
      <c r="T107" s="76">
        <f t="shared" si="97"/>
        <v>0</v>
      </c>
      <c r="U107" s="76">
        <f t="shared" si="98"/>
        <v>0</v>
      </c>
      <c r="V107" s="76">
        <f t="shared" si="99"/>
        <v>0</v>
      </c>
      <c r="W107" s="76">
        <f t="shared" si="100"/>
        <v>3</v>
      </c>
      <c r="X107" s="77"/>
      <c r="Y107" s="110"/>
    </row>
    <row r="108" spans="1:25" s="71" customFormat="1" ht="75" customHeight="1" x14ac:dyDescent="0.2">
      <c r="A108" s="107" t="s">
        <v>368</v>
      </c>
      <c r="B108" s="108" t="s">
        <v>475</v>
      </c>
      <c r="C108" s="73" t="s">
        <v>36</v>
      </c>
      <c r="D108" s="74"/>
      <c r="E108" s="73"/>
      <c r="F108" s="115" t="s">
        <v>494</v>
      </c>
      <c r="G108" s="31"/>
      <c r="H108" s="1" t="s">
        <v>39</v>
      </c>
      <c r="I108" s="1" t="s">
        <v>39</v>
      </c>
      <c r="J108" s="1" t="s">
        <v>39</v>
      </c>
      <c r="K108" s="76">
        <f t="shared" si="88"/>
        <v>0</v>
      </c>
      <c r="L108" s="76">
        <f t="shared" si="89"/>
        <v>0</v>
      </c>
      <c r="M108" s="76">
        <f t="shared" si="90"/>
        <v>0</v>
      </c>
      <c r="N108" s="76">
        <f t="shared" si="91"/>
        <v>0</v>
      </c>
      <c r="O108" s="76">
        <f t="shared" si="92"/>
        <v>0</v>
      </c>
      <c r="P108" s="76">
        <f t="shared" si="93"/>
        <v>0</v>
      </c>
      <c r="Q108" s="76">
        <f t="shared" si="94"/>
        <v>0</v>
      </c>
      <c r="R108" s="76">
        <f t="shared" si="95"/>
        <v>0</v>
      </c>
      <c r="S108" s="76">
        <f t="shared" si="96"/>
        <v>0</v>
      </c>
      <c r="T108" s="76">
        <f t="shared" si="97"/>
        <v>0</v>
      </c>
      <c r="U108" s="76">
        <f t="shared" si="98"/>
        <v>0</v>
      </c>
      <c r="V108" s="76">
        <f t="shared" si="99"/>
        <v>0</v>
      </c>
      <c r="W108" s="76">
        <f t="shared" si="100"/>
        <v>3</v>
      </c>
      <c r="X108" s="77"/>
      <c r="Y108" s="110"/>
    </row>
    <row r="109" spans="1:25" s="71" customFormat="1" ht="75" customHeight="1" x14ac:dyDescent="0.2">
      <c r="A109" s="107" t="s">
        <v>369</v>
      </c>
      <c r="B109" s="108" t="s">
        <v>475</v>
      </c>
      <c r="C109" s="73" t="s">
        <v>36</v>
      </c>
      <c r="D109" s="74"/>
      <c r="E109" s="73"/>
      <c r="F109" s="81" t="s">
        <v>492</v>
      </c>
      <c r="G109" s="31"/>
      <c r="H109" s="1" t="s">
        <v>39</v>
      </c>
      <c r="I109" s="1" t="s">
        <v>39</v>
      </c>
      <c r="J109" s="1" t="s">
        <v>39</v>
      </c>
      <c r="K109" s="76">
        <f t="shared" si="88"/>
        <v>0</v>
      </c>
      <c r="L109" s="76">
        <f t="shared" si="89"/>
        <v>0</v>
      </c>
      <c r="M109" s="76">
        <f t="shared" si="90"/>
        <v>0</v>
      </c>
      <c r="N109" s="76">
        <f t="shared" si="91"/>
        <v>0</v>
      </c>
      <c r="O109" s="76">
        <f t="shared" si="92"/>
        <v>0</v>
      </c>
      <c r="P109" s="76">
        <f t="shared" si="93"/>
        <v>0</v>
      </c>
      <c r="Q109" s="76">
        <f t="shared" si="94"/>
        <v>0</v>
      </c>
      <c r="R109" s="76">
        <f t="shared" si="95"/>
        <v>0</v>
      </c>
      <c r="S109" s="76">
        <f t="shared" si="96"/>
        <v>0</v>
      </c>
      <c r="T109" s="76">
        <f t="shared" si="97"/>
        <v>0</v>
      </c>
      <c r="U109" s="76">
        <f t="shared" si="98"/>
        <v>0</v>
      </c>
      <c r="V109" s="76">
        <f t="shared" si="99"/>
        <v>0</v>
      </c>
      <c r="W109" s="76">
        <f t="shared" si="100"/>
        <v>3</v>
      </c>
      <c r="X109" s="77"/>
      <c r="Y109" s="110"/>
    </row>
    <row r="110" spans="1:25" s="71" customFormat="1" ht="75" customHeight="1" x14ac:dyDescent="0.2">
      <c r="A110" s="107" t="s">
        <v>370</v>
      </c>
      <c r="B110" s="108" t="s">
        <v>475</v>
      </c>
      <c r="C110" s="73" t="s">
        <v>36</v>
      </c>
      <c r="D110" s="74"/>
      <c r="E110" s="73"/>
      <c r="F110" s="81" t="s">
        <v>673</v>
      </c>
      <c r="G110" s="31"/>
      <c r="H110" s="1" t="s">
        <v>39</v>
      </c>
      <c r="I110" s="1" t="s">
        <v>39</v>
      </c>
      <c r="J110" s="1" t="s">
        <v>39</v>
      </c>
      <c r="K110" s="76">
        <f t="shared" si="88"/>
        <v>0</v>
      </c>
      <c r="L110" s="76">
        <f t="shared" si="89"/>
        <v>0</v>
      </c>
      <c r="M110" s="76">
        <f t="shared" si="90"/>
        <v>0</v>
      </c>
      <c r="N110" s="76">
        <f t="shared" si="91"/>
        <v>0</v>
      </c>
      <c r="O110" s="76">
        <f t="shared" si="92"/>
        <v>0</v>
      </c>
      <c r="P110" s="76">
        <f t="shared" si="93"/>
        <v>0</v>
      </c>
      <c r="Q110" s="76">
        <f t="shared" si="94"/>
        <v>0</v>
      </c>
      <c r="R110" s="76">
        <f t="shared" si="95"/>
        <v>0</v>
      </c>
      <c r="S110" s="76">
        <f t="shared" si="96"/>
        <v>0</v>
      </c>
      <c r="T110" s="76">
        <f t="shared" si="97"/>
        <v>0</v>
      </c>
      <c r="U110" s="76">
        <f t="shared" si="98"/>
        <v>0</v>
      </c>
      <c r="V110" s="76">
        <f t="shared" si="99"/>
        <v>0</v>
      </c>
      <c r="W110" s="76">
        <f t="shared" si="100"/>
        <v>3</v>
      </c>
      <c r="X110" s="77"/>
      <c r="Y110" s="110"/>
    </row>
    <row r="111" spans="1:25" s="71" customFormat="1" ht="75" customHeight="1" x14ac:dyDescent="0.2">
      <c r="A111" s="107" t="s">
        <v>371</v>
      </c>
      <c r="B111" s="108" t="s">
        <v>475</v>
      </c>
      <c r="C111" s="73" t="s">
        <v>474</v>
      </c>
      <c r="D111" s="74"/>
      <c r="E111" s="73"/>
      <c r="F111" s="115" t="s">
        <v>493</v>
      </c>
      <c r="G111" s="31"/>
      <c r="H111" s="1" t="s">
        <v>39</v>
      </c>
      <c r="I111" s="1" t="s">
        <v>39</v>
      </c>
      <c r="J111" s="1" t="s">
        <v>39</v>
      </c>
      <c r="K111" s="76">
        <f t="shared" si="88"/>
        <v>0</v>
      </c>
      <c r="L111" s="76">
        <f t="shared" si="89"/>
        <v>0</v>
      </c>
      <c r="M111" s="76">
        <f t="shared" si="90"/>
        <v>0</v>
      </c>
      <c r="N111" s="76">
        <f t="shared" si="91"/>
        <v>0</v>
      </c>
      <c r="O111" s="76">
        <f t="shared" si="92"/>
        <v>0</v>
      </c>
      <c r="P111" s="76">
        <f t="shared" si="93"/>
        <v>0</v>
      </c>
      <c r="Q111" s="76">
        <f t="shared" si="94"/>
        <v>0</v>
      </c>
      <c r="R111" s="76">
        <f t="shared" si="95"/>
        <v>0</v>
      </c>
      <c r="S111" s="76">
        <f t="shared" si="96"/>
        <v>0</v>
      </c>
      <c r="T111" s="76">
        <f t="shared" si="97"/>
        <v>0</v>
      </c>
      <c r="U111" s="76">
        <f t="shared" si="98"/>
        <v>0</v>
      </c>
      <c r="V111" s="76">
        <f t="shared" si="99"/>
        <v>0</v>
      </c>
      <c r="W111" s="76">
        <f t="shared" si="100"/>
        <v>1</v>
      </c>
      <c r="X111" s="77"/>
      <c r="Y111" s="110"/>
    </row>
    <row r="112" spans="1:25" s="71" customFormat="1" ht="75" customHeight="1" x14ac:dyDescent="0.2">
      <c r="A112" s="107" t="s">
        <v>372</v>
      </c>
      <c r="B112" s="108" t="s">
        <v>267</v>
      </c>
      <c r="C112" s="73" t="s">
        <v>36</v>
      </c>
      <c r="D112" s="74"/>
      <c r="E112" s="73"/>
      <c r="F112" s="81" t="s">
        <v>651</v>
      </c>
      <c r="G112" s="31"/>
      <c r="H112" s="1" t="s">
        <v>39</v>
      </c>
      <c r="I112" s="1" t="s">
        <v>39</v>
      </c>
      <c r="J112" s="1" t="s">
        <v>39</v>
      </c>
      <c r="K112" s="76">
        <f t="shared" si="88"/>
        <v>0</v>
      </c>
      <c r="L112" s="76">
        <f t="shared" si="89"/>
        <v>0</v>
      </c>
      <c r="M112" s="76">
        <f t="shared" si="90"/>
        <v>0</v>
      </c>
      <c r="N112" s="76">
        <f t="shared" si="91"/>
        <v>0</v>
      </c>
      <c r="O112" s="76">
        <f t="shared" si="92"/>
        <v>0</v>
      </c>
      <c r="P112" s="76">
        <f t="shared" si="93"/>
        <v>0</v>
      </c>
      <c r="Q112" s="76">
        <f t="shared" si="94"/>
        <v>0</v>
      </c>
      <c r="R112" s="76">
        <f t="shared" si="95"/>
        <v>0</v>
      </c>
      <c r="S112" s="76">
        <f t="shared" si="96"/>
        <v>0</v>
      </c>
      <c r="T112" s="76">
        <f t="shared" si="97"/>
        <v>0</v>
      </c>
      <c r="U112" s="76">
        <f t="shared" si="98"/>
        <v>0</v>
      </c>
      <c r="V112" s="76">
        <f t="shared" si="99"/>
        <v>0</v>
      </c>
      <c r="W112" s="76">
        <f t="shared" si="100"/>
        <v>3</v>
      </c>
      <c r="X112" s="77"/>
      <c r="Y112" s="110"/>
    </row>
    <row r="113" spans="1:25" s="71" customFormat="1" ht="75" customHeight="1" x14ac:dyDescent="0.2">
      <c r="A113" s="107" t="s">
        <v>373</v>
      </c>
      <c r="B113" s="108" t="s">
        <v>471</v>
      </c>
      <c r="C113" s="73" t="s">
        <v>36</v>
      </c>
      <c r="D113" s="74"/>
      <c r="E113" s="73"/>
      <c r="F113" s="81" t="s">
        <v>674</v>
      </c>
      <c r="G113" s="31"/>
      <c r="H113" s="1" t="s">
        <v>39</v>
      </c>
      <c r="I113" s="1" t="s">
        <v>39</v>
      </c>
      <c r="J113" s="1" t="s">
        <v>39</v>
      </c>
      <c r="K113" s="76">
        <f t="shared" si="88"/>
        <v>0</v>
      </c>
      <c r="L113" s="76">
        <f t="shared" si="89"/>
        <v>0</v>
      </c>
      <c r="M113" s="76">
        <f t="shared" si="90"/>
        <v>0</v>
      </c>
      <c r="N113" s="76">
        <f t="shared" si="91"/>
        <v>0</v>
      </c>
      <c r="O113" s="76">
        <f t="shared" si="92"/>
        <v>0</v>
      </c>
      <c r="P113" s="76">
        <f t="shared" si="93"/>
        <v>0</v>
      </c>
      <c r="Q113" s="76">
        <f t="shared" si="94"/>
        <v>0</v>
      </c>
      <c r="R113" s="76">
        <f t="shared" si="95"/>
        <v>0</v>
      </c>
      <c r="S113" s="76">
        <f t="shared" si="96"/>
        <v>0</v>
      </c>
      <c r="T113" s="76">
        <f t="shared" si="97"/>
        <v>0</v>
      </c>
      <c r="U113" s="76">
        <f t="shared" si="98"/>
        <v>0</v>
      </c>
      <c r="V113" s="76">
        <f t="shared" si="99"/>
        <v>0</v>
      </c>
      <c r="W113" s="76">
        <f t="shared" si="100"/>
        <v>3</v>
      </c>
      <c r="X113" s="77"/>
      <c r="Y113" s="110"/>
    </row>
    <row r="114" spans="1:25" s="71" customFormat="1" ht="75" customHeight="1" x14ac:dyDescent="0.2">
      <c r="A114" s="107" t="s">
        <v>374</v>
      </c>
      <c r="B114" s="108" t="s">
        <v>471</v>
      </c>
      <c r="C114" s="73" t="s">
        <v>36</v>
      </c>
      <c r="D114" s="74"/>
      <c r="E114" s="73"/>
      <c r="F114" s="81" t="s">
        <v>675</v>
      </c>
      <c r="G114" s="31"/>
      <c r="H114" s="1" t="s">
        <v>39</v>
      </c>
      <c r="I114" s="1" t="s">
        <v>39</v>
      </c>
      <c r="J114" s="1" t="s">
        <v>39</v>
      </c>
      <c r="K114" s="76">
        <f t="shared" si="88"/>
        <v>0</v>
      </c>
      <c r="L114" s="76">
        <f t="shared" si="89"/>
        <v>0</v>
      </c>
      <c r="M114" s="76">
        <f t="shared" si="90"/>
        <v>0</v>
      </c>
      <c r="N114" s="76">
        <f t="shared" si="91"/>
        <v>0</v>
      </c>
      <c r="O114" s="76">
        <f t="shared" si="92"/>
        <v>0</v>
      </c>
      <c r="P114" s="76">
        <f t="shared" si="93"/>
        <v>0</v>
      </c>
      <c r="Q114" s="76">
        <f t="shared" si="94"/>
        <v>0</v>
      </c>
      <c r="R114" s="76">
        <f t="shared" si="95"/>
        <v>0</v>
      </c>
      <c r="S114" s="76">
        <f t="shared" si="96"/>
        <v>0</v>
      </c>
      <c r="T114" s="76">
        <f t="shared" si="97"/>
        <v>0</v>
      </c>
      <c r="U114" s="76">
        <f t="shared" si="98"/>
        <v>0</v>
      </c>
      <c r="V114" s="76">
        <f t="shared" si="99"/>
        <v>0</v>
      </c>
      <c r="W114" s="76">
        <f t="shared" si="100"/>
        <v>3</v>
      </c>
      <c r="X114" s="77"/>
      <c r="Y114" s="110"/>
    </row>
    <row r="115" spans="1:25" s="71" customFormat="1" ht="75" customHeight="1" x14ac:dyDescent="0.2">
      <c r="A115" s="107" t="s">
        <v>375</v>
      </c>
      <c r="B115" s="108" t="s">
        <v>471</v>
      </c>
      <c r="C115" s="73" t="s">
        <v>36</v>
      </c>
      <c r="D115" s="74"/>
      <c r="E115" s="73"/>
      <c r="F115" s="81" t="s">
        <v>676</v>
      </c>
      <c r="G115" s="31"/>
      <c r="H115" s="1" t="s">
        <v>39</v>
      </c>
      <c r="I115" s="1" t="s">
        <v>39</v>
      </c>
      <c r="J115" s="1" t="s">
        <v>39</v>
      </c>
      <c r="K115" s="76">
        <f t="shared" si="88"/>
        <v>0</v>
      </c>
      <c r="L115" s="76">
        <f t="shared" si="89"/>
        <v>0</v>
      </c>
      <c r="M115" s="76">
        <f t="shared" si="90"/>
        <v>0</v>
      </c>
      <c r="N115" s="76">
        <f t="shared" si="91"/>
        <v>0</v>
      </c>
      <c r="O115" s="76">
        <f t="shared" si="92"/>
        <v>0</v>
      </c>
      <c r="P115" s="76">
        <f t="shared" si="93"/>
        <v>0</v>
      </c>
      <c r="Q115" s="76">
        <f t="shared" si="94"/>
        <v>0</v>
      </c>
      <c r="R115" s="76">
        <f t="shared" si="95"/>
        <v>0</v>
      </c>
      <c r="S115" s="76">
        <f t="shared" si="96"/>
        <v>0</v>
      </c>
      <c r="T115" s="76">
        <f t="shared" si="97"/>
        <v>0</v>
      </c>
      <c r="U115" s="76">
        <f t="shared" si="98"/>
        <v>0</v>
      </c>
      <c r="V115" s="76">
        <f t="shared" si="99"/>
        <v>0</v>
      </c>
      <c r="W115" s="76">
        <f t="shared" si="100"/>
        <v>3</v>
      </c>
      <c r="X115" s="77"/>
      <c r="Y115" s="110"/>
    </row>
    <row r="116" spans="1:25" s="71" customFormat="1" ht="75" customHeight="1" x14ac:dyDescent="0.2">
      <c r="A116" s="107" t="s">
        <v>376</v>
      </c>
      <c r="B116" s="108" t="s">
        <v>471</v>
      </c>
      <c r="C116" s="73" t="s">
        <v>36</v>
      </c>
      <c r="D116" s="74"/>
      <c r="E116" s="73"/>
      <c r="F116" s="81" t="s">
        <v>598</v>
      </c>
      <c r="G116" s="31"/>
      <c r="H116" s="1" t="s">
        <v>39</v>
      </c>
      <c r="I116" s="1" t="s">
        <v>39</v>
      </c>
      <c r="J116" s="1" t="s">
        <v>39</v>
      </c>
      <c r="K116" s="76">
        <f t="shared" si="88"/>
        <v>0</v>
      </c>
      <c r="L116" s="76">
        <f t="shared" si="89"/>
        <v>0</v>
      </c>
      <c r="M116" s="76">
        <f t="shared" si="90"/>
        <v>0</v>
      </c>
      <c r="N116" s="76">
        <f t="shared" si="91"/>
        <v>0</v>
      </c>
      <c r="O116" s="76">
        <f t="shared" si="92"/>
        <v>0</v>
      </c>
      <c r="P116" s="76">
        <f t="shared" si="93"/>
        <v>0</v>
      </c>
      <c r="Q116" s="76">
        <f t="shared" si="94"/>
        <v>0</v>
      </c>
      <c r="R116" s="76">
        <f t="shared" si="95"/>
        <v>0</v>
      </c>
      <c r="S116" s="76">
        <f t="shared" si="96"/>
        <v>0</v>
      </c>
      <c r="T116" s="76">
        <f t="shared" si="97"/>
        <v>0</v>
      </c>
      <c r="U116" s="76">
        <f t="shared" si="98"/>
        <v>0</v>
      </c>
      <c r="V116" s="76">
        <f t="shared" si="99"/>
        <v>0</v>
      </c>
      <c r="W116" s="76">
        <f t="shared" si="100"/>
        <v>3</v>
      </c>
      <c r="X116" s="77"/>
      <c r="Y116" s="110"/>
    </row>
    <row r="117" spans="1:25" s="71" customFormat="1" ht="75" customHeight="1" x14ac:dyDescent="0.2">
      <c r="A117" s="107" t="s">
        <v>377</v>
      </c>
      <c r="B117" s="108" t="s">
        <v>471</v>
      </c>
      <c r="C117" s="73" t="s">
        <v>36</v>
      </c>
      <c r="D117" s="74"/>
      <c r="E117" s="73"/>
      <c r="F117" s="81" t="s">
        <v>599</v>
      </c>
      <c r="G117" s="31"/>
      <c r="H117" s="1" t="s">
        <v>39</v>
      </c>
      <c r="I117" s="1" t="s">
        <v>39</v>
      </c>
      <c r="J117" s="1" t="s">
        <v>39</v>
      </c>
      <c r="K117" s="76">
        <f t="shared" si="88"/>
        <v>0</v>
      </c>
      <c r="L117" s="76">
        <f t="shared" si="89"/>
        <v>0</v>
      </c>
      <c r="M117" s="76">
        <f t="shared" si="90"/>
        <v>0</v>
      </c>
      <c r="N117" s="76">
        <f t="shared" si="91"/>
        <v>0</v>
      </c>
      <c r="O117" s="76">
        <f t="shared" si="92"/>
        <v>0</v>
      </c>
      <c r="P117" s="76">
        <f t="shared" si="93"/>
        <v>0</v>
      </c>
      <c r="Q117" s="76">
        <f t="shared" si="94"/>
        <v>0</v>
      </c>
      <c r="R117" s="76">
        <f t="shared" si="95"/>
        <v>0</v>
      </c>
      <c r="S117" s="76">
        <f t="shared" si="96"/>
        <v>0</v>
      </c>
      <c r="T117" s="76">
        <f t="shared" si="97"/>
        <v>0</v>
      </c>
      <c r="U117" s="76">
        <f t="shared" si="98"/>
        <v>0</v>
      </c>
      <c r="V117" s="76">
        <f t="shared" si="99"/>
        <v>0</v>
      </c>
      <c r="W117" s="76">
        <f t="shared" si="100"/>
        <v>3</v>
      </c>
      <c r="X117" s="77"/>
      <c r="Y117" s="110"/>
    </row>
    <row r="118" spans="1:25" s="71" customFormat="1" ht="75" customHeight="1" x14ac:dyDescent="0.2">
      <c r="A118" s="107" t="s">
        <v>378</v>
      </c>
      <c r="B118" s="108" t="s">
        <v>471</v>
      </c>
      <c r="C118" s="73" t="s">
        <v>36</v>
      </c>
      <c r="D118" s="74"/>
      <c r="E118" s="73"/>
      <c r="F118" s="81" t="s">
        <v>600</v>
      </c>
      <c r="G118" s="31"/>
      <c r="H118" s="1" t="s">
        <v>39</v>
      </c>
      <c r="I118" s="1" t="s">
        <v>39</v>
      </c>
      <c r="J118" s="1" t="s">
        <v>39</v>
      </c>
      <c r="K118" s="76">
        <f t="shared" si="88"/>
        <v>0</v>
      </c>
      <c r="L118" s="76">
        <f t="shared" si="89"/>
        <v>0</v>
      </c>
      <c r="M118" s="76">
        <f t="shared" si="90"/>
        <v>0</v>
      </c>
      <c r="N118" s="76">
        <f t="shared" si="91"/>
        <v>0</v>
      </c>
      <c r="O118" s="76">
        <f t="shared" si="92"/>
        <v>0</v>
      </c>
      <c r="P118" s="76">
        <f t="shared" si="93"/>
        <v>0</v>
      </c>
      <c r="Q118" s="76">
        <f t="shared" si="94"/>
        <v>0</v>
      </c>
      <c r="R118" s="76">
        <f t="shared" si="95"/>
        <v>0</v>
      </c>
      <c r="S118" s="76">
        <f t="shared" si="96"/>
        <v>0</v>
      </c>
      <c r="T118" s="76">
        <f t="shared" si="97"/>
        <v>0</v>
      </c>
      <c r="U118" s="76">
        <f t="shared" si="98"/>
        <v>0</v>
      </c>
      <c r="V118" s="76">
        <f t="shared" si="99"/>
        <v>0</v>
      </c>
      <c r="W118" s="76">
        <f t="shared" si="100"/>
        <v>3</v>
      </c>
      <c r="X118" s="77"/>
      <c r="Y118" s="110"/>
    </row>
    <row r="119" spans="1:25" s="71" customFormat="1" ht="75" customHeight="1" x14ac:dyDescent="0.2">
      <c r="A119" s="107" t="s">
        <v>379</v>
      </c>
      <c r="B119" s="108" t="s">
        <v>471</v>
      </c>
      <c r="C119" s="73" t="s">
        <v>474</v>
      </c>
      <c r="D119" s="74"/>
      <c r="E119" s="73"/>
      <c r="F119" s="115" t="s">
        <v>449</v>
      </c>
      <c r="G119" s="31"/>
      <c r="H119" s="1" t="s">
        <v>39</v>
      </c>
      <c r="I119" s="1" t="s">
        <v>39</v>
      </c>
      <c r="J119" s="1" t="s">
        <v>39</v>
      </c>
      <c r="K119" s="76">
        <f t="shared" si="88"/>
        <v>0</v>
      </c>
      <c r="L119" s="76">
        <f t="shared" si="89"/>
        <v>0</v>
      </c>
      <c r="M119" s="76">
        <f t="shared" si="90"/>
        <v>0</v>
      </c>
      <c r="N119" s="76">
        <f t="shared" si="91"/>
        <v>0</v>
      </c>
      <c r="O119" s="76">
        <f t="shared" si="92"/>
        <v>0</v>
      </c>
      <c r="P119" s="76">
        <f t="shared" si="93"/>
        <v>0</v>
      </c>
      <c r="Q119" s="76">
        <f t="shared" si="94"/>
        <v>0</v>
      </c>
      <c r="R119" s="76">
        <f t="shared" si="95"/>
        <v>0</v>
      </c>
      <c r="S119" s="76">
        <f t="shared" si="96"/>
        <v>0</v>
      </c>
      <c r="T119" s="76">
        <f t="shared" si="97"/>
        <v>0</v>
      </c>
      <c r="U119" s="76">
        <f t="shared" si="98"/>
        <v>0</v>
      </c>
      <c r="V119" s="76">
        <f t="shared" si="99"/>
        <v>0</v>
      </c>
      <c r="W119" s="76">
        <f t="shared" si="100"/>
        <v>1</v>
      </c>
      <c r="X119" s="77"/>
      <c r="Y119" s="110"/>
    </row>
    <row r="120" spans="1:25" s="71" customFormat="1" ht="75" customHeight="1" x14ac:dyDescent="0.2">
      <c r="A120" s="107" t="s">
        <v>380</v>
      </c>
      <c r="B120" s="116" t="s">
        <v>471</v>
      </c>
      <c r="C120" s="117" t="s">
        <v>41</v>
      </c>
      <c r="D120" s="118"/>
      <c r="E120" s="117"/>
      <c r="F120" s="115" t="s">
        <v>677</v>
      </c>
      <c r="G120" s="31"/>
      <c r="H120" s="1" t="s">
        <v>39</v>
      </c>
      <c r="I120" s="1" t="s">
        <v>39</v>
      </c>
      <c r="J120" s="1" t="s">
        <v>39</v>
      </c>
      <c r="K120" s="76">
        <f t="shared" si="88"/>
        <v>0</v>
      </c>
      <c r="L120" s="76">
        <f t="shared" si="89"/>
        <v>0</v>
      </c>
      <c r="M120" s="76">
        <f t="shared" si="90"/>
        <v>0</v>
      </c>
      <c r="N120" s="76">
        <f t="shared" si="91"/>
        <v>0</v>
      </c>
      <c r="O120" s="76">
        <f t="shared" si="92"/>
        <v>0</v>
      </c>
      <c r="P120" s="76">
        <f t="shared" si="93"/>
        <v>0</v>
      </c>
      <c r="Q120" s="76">
        <f t="shared" si="94"/>
        <v>0</v>
      </c>
      <c r="R120" s="76">
        <f t="shared" si="95"/>
        <v>0</v>
      </c>
      <c r="S120" s="76">
        <f t="shared" si="96"/>
        <v>0</v>
      </c>
      <c r="T120" s="76">
        <f t="shared" si="97"/>
        <v>0</v>
      </c>
      <c r="U120" s="76">
        <f t="shared" si="98"/>
        <v>0</v>
      </c>
      <c r="V120" s="76">
        <f t="shared" si="99"/>
        <v>0</v>
      </c>
      <c r="W120" s="76">
        <f t="shared" si="100"/>
        <v>5</v>
      </c>
      <c r="X120" s="77"/>
      <c r="Y120" s="110"/>
    </row>
    <row r="121" spans="1:25" s="71" customFormat="1" ht="75" customHeight="1" x14ac:dyDescent="0.2">
      <c r="A121" s="107" t="s">
        <v>381</v>
      </c>
      <c r="B121" s="108" t="s">
        <v>471</v>
      </c>
      <c r="C121" s="117" t="s">
        <v>41</v>
      </c>
      <c r="D121" s="118"/>
      <c r="E121" s="117"/>
      <c r="F121" s="115" t="s">
        <v>678</v>
      </c>
      <c r="G121" s="31"/>
      <c r="H121" s="1" t="s">
        <v>39</v>
      </c>
      <c r="I121" s="1" t="s">
        <v>39</v>
      </c>
      <c r="J121" s="1" t="s">
        <v>39</v>
      </c>
      <c r="K121" s="76">
        <f t="shared" si="88"/>
        <v>0</v>
      </c>
      <c r="L121" s="76">
        <f t="shared" si="89"/>
        <v>0</v>
      </c>
      <c r="M121" s="76">
        <f t="shared" si="90"/>
        <v>0</v>
      </c>
      <c r="N121" s="76">
        <f t="shared" si="91"/>
        <v>0</v>
      </c>
      <c r="O121" s="76">
        <f t="shared" si="92"/>
        <v>0</v>
      </c>
      <c r="P121" s="76">
        <f t="shared" si="93"/>
        <v>0</v>
      </c>
      <c r="Q121" s="76">
        <f t="shared" si="94"/>
        <v>0</v>
      </c>
      <c r="R121" s="76">
        <f t="shared" si="95"/>
        <v>0</v>
      </c>
      <c r="S121" s="76">
        <f t="shared" si="96"/>
        <v>0</v>
      </c>
      <c r="T121" s="76">
        <f t="shared" si="97"/>
        <v>0</v>
      </c>
      <c r="U121" s="76">
        <f t="shared" si="98"/>
        <v>0</v>
      </c>
      <c r="V121" s="76">
        <f t="shared" si="99"/>
        <v>0</v>
      </c>
      <c r="W121" s="76">
        <f t="shared" si="100"/>
        <v>5</v>
      </c>
      <c r="X121" s="77"/>
      <c r="Y121" s="110"/>
    </row>
    <row r="122" spans="1:25" s="71" customFormat="1" ht="75" customHeight="1" x14ac:dyDescent="0.2">
      <c r="A122" s="107" t="s">
        <v>382</v>
      </c>
      <c r="B122" s="108" t="s">
        <v>200</v>
      </c>
      <c r="C122" s="73" t="s">
        <v>36</v>
      </c>
      <c r="D122" s="74"/>
      <c r="E122" s="73"/>
      <c r="F122" s="82" t="s">
        <v>249</v>
      </c>
      <c r="G122" s="31"/>
      <c r="H122" s="1" t="s">
        <v>39</v>
      </c>
      <c r="I122" s="1" t="s">
        <v>39</v>
      </c>
      <c r="J122" s="1" t="s">
        <v>39</v>
      </c>
      <c r="K122" s="76">
        <f t="shared" si="88"/>
        <v>0</v>
      </c>
      <c r="L122" s="76">
        <f t="shared" si="89"/>
        <v>0</v>
      </c>
      <c r="M122" s="76">
        <f t="shared" si="90"/>
        <v>0</v>
      </c>
      <c r="N122" s="76">
        <f t="shared" si="91"/>
        <v>0</v>
      </c>
      <c r="O122" s="76">
        <f t="shared" si="92"/>
        <v>0</v>
      </c>
      <c r="P122" s="76">
        <f t="shared" si="93"/>
        <v>0</v>
      </c>
      <c r="Q122" s="76">
        <f t="shared" si="94"/>
        <v>0</v>
      </c>
      <c r="R122" s="76">
        <f t="shared" si="95"/>
        <v>0</v>
      </c>
      <c r="S122" s="76">
        <f t="shared" si="96"/>
        <v>0</v>
      </c>
      <c r="T122" s="76">
        <f t="shared" si="97"/>
        <v>0</v>
      </c>
      <c r="U122" s="76">
        <f t="shared" si="98"/>
        <v>0</v>
      </c>
      <c r="V122" s="76">
        <f t="shared" si="99"/>
        <v>0</v>
      </c>
      <c r="W122" s="76">
        <f t="shared" si="100"/>
        <v>3</v>
      </c>
      <c r="X122" s="77"/>
      <c r="Y122" s="110"/>
    </row>
    <row r="123" spans="1:25" s="71" customFormat="1" ht="75" customHeight="1" x14ac:dyDescent="0.2">
      <c r="A123" s="107" t="s">
        <v>383</v>
      </c>
      <c r="B123" s="108" t="s">
        <v>200</v>
      </c>
      <c r="C123" s="73" t="s">
        <v>36</v>
      </c>
      <c r="D123" s="74"/>
      <c r="E123" s="73"/>
      <c r="F123" s="82" t="s">
        <v>227</v>
      </c>
      <c r="G123" s="31"/>
      <c r="H123" s="1" t="s">
        <v>39</v>
      </c>
      <c r="I123" s="1" t="s">
        <v>39</v>
      </c>
      <c r="J123" s="1" t="s">
        <v>39</v>
      </c>
      <c r="K123" s="76">
        <f t="shared" si="88"/>
        <v>0</v>
      </c>
      <c r="L123" s="76">
        <f t="shared" si="89"/>
        <v>0</v>
      </c>
      <c r="M123" s="76">
        <f t="shared" si="90"/>
        <v>0</v>
      </c>
      <c r="N123" s="76">
        <f t="shared" si="91"/>
        <v>0</v>
      </c>
      <c r="O123" s="76">
        <f t="shared" si="92"/>
        <v>0</v>
      </c>
      <c r="P123" s="76">
        <f t="shared" si="93"/>
        <v>0</v>
      </c>
      <c r="Q123" s="76">
        <f t="shared" si="94"/>
        <v>0</v>
      </c>
      <c r="R123" s="76">
        <f t="shared" si="95"/>
        <v>0</v>
      </c>
      <c r="S123" s="76">
        <f t="shared" si="96"/>
        <v>0</v>
      </c>
      <c r="T123" s="76">
        <f t="shared" si="97"/>
        <v>0</v>
      </c>
      <c r="U123" s="76">
        <f t="shared" si="98"/>
        <v>0</v>
      </c>
      <c r="V123" s="76">
        <f t="shared" si="99"/>
        <v>0</v>
      </c>
      <c r="W123" s="76">
        <f t="shared" si="100"/>
        <v>3</v>
      </c>
      <c r="X123" s="77"/>
      <c r="Y123" s="110"/>
    </row>
    <row r="124" spans="1:25" s="71" customFormat="1" ht="75" customHeight="1" x14ac:dyDescent="0.2">
      <c r="A124" s="107" t="s">
        <v>384</v>
      </c>
      <c r="B124" s="108" t="s">
        <v>198</v>
      </c>
      <c r="C124" s="73" t="s">
        <v>36</v>
      </c>
      <c r="D124" s="74"/>
      <c r="E124" s="73"/>
      <c r="F124" s="81" t="s">
        <v>245</v>
      </c>
      <c r="G124" s="31"/>
      <c r="H124" s="1" t="s">
        <v>39</v>
      </c>
      <c r="I124" s="1" t="s">
        <v>39</v>
      </c>
      <c r="J124" s="1" t="s">
        <v>39</v>
      </c>
      <c r="K124" s="76">
        <f t="shared" si="88"/>
        <v>0</v>
      </c>
      <c r="L124" s="76">
        <f t="shared" si="89"/>
        <v>0</v>
      </c>
      <c r="M124" s="76">
        <f t="shared" si="90"/>
        <v>0</v>
      </c>
      <c r="N124" s="76">
        <f t="shared" si="91"/>
        <v>0</v>
      </c>
      <c r="O124" s="76">
        <f t="shared" si="92"/>
        <v>0</v>
      </c>
      <c r="P124" s="76">
        <f t="shared" si="93"/>
        <v>0</v>
      </c>
      <c r="Q124" s="76">
        <f t="shared" si="94"/>
        <v>0</v>
      </c>
      <c r="R124" s="76">
        <f t="shared" si="95"/>
        <v>0</v>
      </c>
      <c r="S124" s="76">
        <f t="shared" si="96"/>
        <v>0</v>
      </c>
      <c r="T124" s="76">
        <f t="shared" si="97"/>
        <v>0</v>
      </c>
      <c r="U124" s="76">
        <f t="shared" si="98"/>
        <v>0</v>
      </c>
      <c r="V124" s="76">
        <f t="shared" si="99"/>
        <v>0</v>
      </c>
      <c r="W124" s="76">
        <f t="shared" si="100"/>
        <v>3</v>
      </c>
      <c r="X124" s="77"/>
      <c r="Y124" s="110"/>
    </row>
    <row r="125" spans="1:25" s="71" customFormat="1" ht="75" customHeight="1" x14ac:dyDescent="0.2">
      <c r="A125" s="107" t="s">
        <v>385</v>
      </c>
      <c r="B125" s="108" t="s">
        <v>198</v>
      </c>
      <c r="C125" s="73" t="s">
        <v>36</v>
      </c>
      <c r="D125" s="74"/>
      <c r="E125" s="73"/>
      <c r="F125" s="81" t="s">
        <v>246</v>
      </c>
      <c r="G125" s="31"/>
      <c r="H125" s="1" t="s">
        <v>39</v>
      </c>
      <c r="I125" s="1" t="s">
        <v>39</v>
      </c>
      <c r="J125" s="1" t="s">
        <v>39</v>
      </c>
      <c r="K125" s="76">
        <f t="shared" si="88"/>
        <v>0</v>
      </c>
      <c r="L125" s="76">
        <f t="shared" si="89"/>
        <v>0</v>
      </c>
      <c r="M125" s="76">
        <f t="shared" si="90"/>
        <v>0</v>
      </c>
      <c r="N125" s="76">
        <f t="shared" si="91"/>
        <v>0</v>
      </c>
      <c r="O125" s="76">
        <f t="shared" si="92"/>
        <v>0</v>
      </c>
      <c r="P125" s="76">
        <f t="shared" si="93"/>
        <v>0</v>
      </c>
      <c r="Q125" s="76">
        <f t="shared" si="94"/>
        <v>0</v>
      </c>
      <c r="R125" s="76">
        <f t="shared" si="95"/>
        <v>0</v>
      </c>
      <c r="S125" s="76">
        <f t="shared" si="96"/>
        <v>0</v>
      </c>
      <c r="T125" s="76">
        <f t="shared" si="97"/>
        <v>0</v>
      </c>
      <c r="U125" s="76">
        <f t="shared" si="98"/>
        <v>0</v>
      </c>
      <c r="V125" s="76">
        <f t="shared" si="99"/>
        <v>0</v>
      </c>
      <c r="W125" s="76">
        <f t="shared" si="100"/>
        <v>3</v>
      </c>
      <c r="X125" s="77"/>
      <c r="Y125" s="110"/>
    </row>
    <row r="126" spans="1:25" s="71" customFormat="1" ht="75" customHeight="1" x14ac:dyDescent="0.2">
      <c r="A126" s="107" t="s">
        <v>386</v>
      </c>
      <c r="B126" s="108" t="s">
        <v>198</v>
      </c>
      <c r="C126" s="73" t="s">
        <v>36</v>
      </c>
      <c r="D126" s="74"/>
      <c r="E126" s="73"/>
      <c r="F126" s="81" t="s">
        <v>247</v>
      </c>
      <c r="G126" s="31"/>
      <c r="H126" s="1" t="s">
        <v>39</v>
      </c>
      <c r="I126" s="1" t="s">
        <v>39</v>
      </c>
      <c r="J126" s="1" t="s">
        <v>39</v>
      </c>
      <c r="K126" s="76">
        <f t="shared" si="88"/>
        <v>0</v>
      </c>
      <c r="L126" s="76">
        <f t="shared" si="89"/>
        <v>0</v>
      </c>
      <c r="M126" s="76">
        <f t="shared" si="90"/>
        <v>0</v>
      </c>
      <c r="N126" s="76">
        <f t="shared" si="91"/>
        <v>0</v>
      </c>
      <c r="O126" s="76">
        <f t="shared" si="92"/>
        <v>0</v>
      </c>
      <c r="P126" s="76">
        <f t="shared" si="93"/>
        <v>0</v>
      </c>
      <c r="Q126" s="76">
        <f t="shared" si="94"/>
        <v>0</v>
      </c>
      <c r="R126" s="76">
        <f t="shared" si="95"/>
        <v>0</v>
      </c>
      <c r="S126" s="76">
        <f t="shared" si="96"/>
        <v>0</v>
      </c>
      <c r="T126" s="76">
        <f t="shared" si="97"/>
        <v>0</v>
      </c>
      <c r="U126" s="76">
        <f t="shared" si="98"/>
        <v>0</v>
      </c>
      <c r="V126" s="76">
        <f t="shared" si="99"/>
        <v>0</v>
      </c>
      <c r="W126" s="76">
        <f t="shared" si="100"/>
        <v>3</v>
      </c>
      <c r="X126" s="77"/>
      <c r="Y126" s="110"/>
    </row>
    <row r="127" spans="1:25" s="71" customFormat="1" ht="75" customHeight="1" x14ac:dyDescent="0.2">
      <c r="A127" s="107" t="s">
        <v>387</v>
      </c>
      <c r="B127" s="108" t="s">
        <v>198</v>
      </c>
      <c r="C127" s="73" t="s">
        <v>41</v>
      </c>
      <c r="D127" s="74"/>
      <c r="E127" s="73"/>
      <c r="F127" s="81" t="s">
        <v>469</v>
      </c>
      <c r="G127" s="31"/>
      <c r="H127" s="1" t="s">
        <v>39</v>
      </c>
      <c r="I127" s="1" t="s">
        <v>39</v>
      </c>
      <c r="J127" s="1" t="s">
        <v>39</v>
      </c>
      <c r="K127" s="76">
        <f t="shared" si="88"/>
        <v>0</v>
      </c>
      <c r="L127" s="76">
        <f t="shared" si="89"/>
        <v>0</v>
      </c>
      <c r="M127" s="76">
        <f t="shared" si="90"/>
        <v>0</v>
      </c>
      <c r="N127" s="76">
        <f t="shared" si="91"/>
        <v>0</v>
      </c>
      <c r="O127" s="76">
        <f t="shared" si="92"/>
        <v>0</v>
      </c>
      <c r="P127" s="76">
        <f t="shared" si="93"/>
        <v>0</v>
      </c>
      <c r="Q127" s="76">
        <f t="shared" si="94"/>
        <v>0</v>
      </c>
      <c r="R127" s="76">
        <f t="shared" si="95"/>
        <v>0</v>
      </c>
      <c r="S127" s="76">
        <f t="shared" si="96"/>
        <v>0</v>
      </c>
      <c r="T127" s="76">
        <f t="shared" si="97"/>
        <v>0</v>
      </c>
      <c r="U127" s="76">
        <f t="shared" si="98"/>
        <v>0</v>
      </c>
      <c r="V127" s="76">
        <f t="shared" si="99"/>
        <v>0</v>
      </c>
      <c r="W127" s="76">
        <f t="shared" si="100"/>
        <v>5</v>
      </c>
      <c r="X127" s="77"/>
      <c r="Y127" s="110"/>
    </row>
    <row r="128" spans="1:25" s="71" customFormat="1" ht="75" customHeight="1" x14ac:dyDescent="0.2">
      <c r="A128" s="107" t="s">
        <v>388</v>
      </c>
      <c r="B128" s="108" t="s">
        <v>198</v>
      </c>
      <c r="C128" s="73" t="s">
        <v>36</v>
      </c>
      <c r="D128" s="74"/>
      <c r="E128" s="73"/>
      <c r="F128" s="81" t="s">
        <v>251</v>
      </c>
      <c r="G128" s="31"/>
      <c r="H128" s="1" t="s">
        <v>39</v>
      </c>
      <c r="I128" s="1" t="s">
        <v>39</v>
      </c>
      <c r="J128" s="1" t="s">
        <v>39</v>
      </c>
      <c r="K128" s="76">
        <f t="shared" si="88"/>
        <v>0</v>
      </c>
      <c r="L128" s="76">
        <f t="shared" si="89"/>
        <v>0</v>
      </c>
      <c r="M128" s="76">
        <f t="shared" si="90"/>
        <v>0</v>
      </c>
      <c r="N128" s="76">
        <f t="shared" si="91"/>
        <v>0</v>
      </c>
      <c r="O128" s="76">
        <f t="shared" si="92"/>
        <v>0</v>
      </c>
      <c r="P128" s="76">
        <f t="shared" si="93"/>
        <v>0</v>
      </c>
      <c r="Q128" s="76">
        <f t="shared" si="94"/>
        <v>0</v>
      </c>
      <c r="R128" s="76">
        <f t="shared" si="95"/>
        <v>0</v>
      </c>
      <c r="S128" s="76">
        <f t="shared" si="96"/>
        <v>0</v>
      </c>
      <c r="T128" s="76">
        <f t="shared" si="97"/>
        <v>0</v>
      </c>
      <c r="U128" s="76">
        <f t="shared" si="98"/>
        <v>0</v>
      </c>
      <c r="V128" s="76">
        <f t="shared" si="99"/>
        <v>0</v>
      </c>
      <c r="W128" s="76">
        <f t="shared" si="100"/>
        <v>3</v>
      </c>
      <c r="X128" s="77"/>
      <c r="Y128" s="110"/>
    </row>
    <row r="129" spans="1:25" s="71" customFormat="1" ht="75" customHeight="1" x14ac:dyDescent="0.2">
      <c r="A129" s="107" t="s">
        <v>389</v>
      </c>
      <c r="B129" s="108" t="s">
        <v>198</v>
      </c>
      <c r="C129" s="73" t="s">
        <v>36</v>
      </c>
      <c r="D129" s="74"/>
      <c r="E129" s="73"/>
      <c r="F129" s="115" t="s">
        <v>470</v>
      </c>
      <c r="G129" s="31"/>
      <c r="H129" s="1" t="s">
        <v>39</v>
      </c>
      <c r="I129" s="1" t="s">
        <v>39</v>
      </c>
      <c r="J129" s="1" t="s">
        <v>39</v>
      </c>
      <c r="K129" s="76">
        <f t="shared" si="88"/>
        <v>0</v>
      </c>
      <c r="L129" s="76">
        <f t="shared" si="89"/>
        <v>0</v>
      </c>
      <c r="M129" s="76">
        <f t="shared" si="90"/>
        <v>0</v>
      </c>
      <c r="N129" s="76">
        <f t="shared" si="91"/>
        <v>0</v>
      </c>
      <c r="O129" s="76">
        <f t="shared" si="92"/>
        <v>0</v>
      </c>
      <c r="P129" s="76">
        <f t="shared" si="93"/>
        <v>0</v>
      </c>
      <c r="Q129" s="76">
        <f t="shared" si="94"/>
        <v>0</v>
      </c>
      <c r="R129" s="76">
        <f t="shared" si="95"/>
        <v>0</v>
      </c>
      <c r="S129" s="76">
        <f t="shared" si="96"/>
        <v>0</v>
      </c>
      <c r="T129" s="76">
        <f t="shared" si="97"/>
        <v>0</v>
      </c>
      <c r="U129" s="76">
        <f t="shared" si="98"/>
        <v>0</v>
      </c>
      <c r="V129" s="76">
        <f t="shared" si="99"/>
        <v>0</v>
      </c>
      <c r="W129" s="76">
        <f t="shared" si="100"/>
        <v>3</v>
      </c>
      <c r="X129" s="77"/>
      <c r="Y129" s="110"/>
    </row>
    <row r="130" spans="1:25" s="71" customFormat="1" ht="75" customHeight="1" x14ac:dyDescent="0.2">
      <c r="A130" s="107" t="s">
        <v>390</v>
      </c>
      <c r="B130" s="108" t="s">
        <v>198</v>
      </c>
      <c r="C130" s="73" t="s">
        <v>36</v>
      </c>
      <c r="D130" s="74"/>
      <c r="E130" s="73"/>
      <c r="F130" s="115" t="s">
        <v>601</v>
      </c>
      <c r="G130" s="31"/>
      <c r="H130" s="1" t="s">
        <v>39</v>
      </c>
      <c r="I130" s="1" t="s">
        <v>39</v>
      </c>
      <c r="J130" s="1" t="s">
        <v>39</v>
      </c>
      <c r="K130" s="76">
        <f t="shared" si="88"/>
        <v>0</v>
      </c>
      <c r="L130" s="76">
        <f t="shared" si="89"/>
        <v>0</v>
      </c>
      <c r="M130" s="76">
        <f t="shared" si="90"/>
        <v>0</v>
      </c>
      <c r="N130" s="76">
        <f t="shared" si="91"/>
        <v>0</v>
      </c>
      <c r="O130" s="76">
        <f t="shared" si="92"/>
        <v>0</v>
      </c>
      <c r="P130" s="76">
        <f t="shared" si="93"/>
        <v>0</v>
      </c>
      <c r="Q130" s="76">
        <f t="shared" si="94"/>
        <v>0</v>
      </c>
      <c r="R130" s="76">
        <f t="shared" si="95"/>
        <v>0</v>
      </c>
      <c r="S130" s="76">
        <f t="shared" si="96"/>
        <v>0</v>
      </c>
      <c r="T130" s="76">
        <f t="shared" si="97"/>
        <v>0</v>
      </c>
      <c r="U130" s="76">
        <f t="shared" si="98"/>
        <v>0</v>
      </c>
      <c r="V130" s="76">
        <f t="shared" si="99"/>
        <v>0</v>
      </c>
      <c r="W130" s="76">
        <f t="shared" si="100"/>
        <v>3</v>
      </c>
      <c r="X130" s="77"/>
      <c r="Y130" s="110"/>
    </row>
    <row r="131" spans="1:25" s="71" customFormat="1" ht="75" customHeight="1" x14ac:dyDescent="0.2">
      <c r="A131" s="107" t="s">
        <v>391</v>
      </c>
      <c r="B131" s="108" t="s">
        <v>198</v>
      </c>
      <c r="C131" s="117" t="s">
        <v>36</v>
      </c>
      <c r="D131" s="118"/>
      <c r="E131" s="117"/>
      <c r="F131" s="115" t="s">
        <v>679</v>
      </c>
      <c r="G131" s="31"/>
      <c r="H131" s="1" t="s">
        <v>39</v>
      </c>
      <c r="I131" s="1" t="s">
        <v>39</v>
      </c>
      <c r="J131" s="1" t="s">
        <v>39</v>
      </c>
      <c r="K131" s="76">
        <f t="shared" si="88"/>
        <v>0</v>
      </c>
      <c r="L131" s="76">
        <f t="shared" si="89"/>
        <v>0</v>
      </c>
      <c r="M131" s="76">
        <f t="shared" si="90"/>
        <v>0</v>
      </c>
      <c r="N131" s="76">
        <f t="shared" si="91"/>
        <v>0</v>
      </c>
      <c r="O131" s="76">
        <f t="shared" si="92"/>
        <v>0</v>
      </c>
      <c r="P131" s="76">
        <f t="shared" si="93"/>
        <v>0</v>
      </c>
      <c r="Q131" s="76">
        <f t="shared" si="94"/>
        <v>0</v>
      </c>
      <c r="R131" s="76">
        <f t="shared" si="95"/>
        <v>0</v>
      </c>
      <c r="S131" s="76">
        <f t="shared" si="96"/>
        <v>0</v>
      </c>
      <c r="T131" s="76">
        <f t="shared" si="97"/>
        <v>0</v>
      </c>
      <c r="U131" s="76">
        <f t="shared" si="98"/>
        <v>0</v>
      </c>
      <c r="V131" s="76">
        <f t="shared" si="99"/>
        <v>0</v>
      </c>
      <c r="W131" s="76">
        <f t="shared" si="100"/>
        <v>3</v>
      </c>
      <c r="X131" s="77"/>
      <c r="Y131" s="110"/>
    </row>
    <row r="132" spans="1:25" s="71" customFormat="1" ht="75" customHeight="1" x14ac:dyDescent="0.2">
      <c r="A132" s="107" t="s">
        <v>392</v>
      </c>
      <c r="B132" s="108" t="s">
        <v>136</v>
      </c>
      <c r="C132" s="73" t="s">
        <v>36</v>
      </c>
      <c r="D132" s="74"/>
      <c r="E132" s="73"/>
      <c r="F132" s="81" t="s">
        <v>602</v>
      </c>
      <c r="G132" s="31"/>
      <c r="H132" s="1" t="s">
        <v>39</v>
      </c>
      <c r="I132" s="1" t="s">
        <v>39</v>
      </c>
      <c r="J132" s="1" t="s">
        <v>39</v>
      </c>
      <c r="K132" s="76">
        <f t="shared" si="88"/>
        <v>0</v>
      </c>
      <c r="L132" s="76">
        <f t="shared" si="89"/>
        <v>0</v>
      </c>
      <c r="M132" s="76">
        <f t="shared" si="90"/>
        <v>0</v>
      </c>
      <c r="N132" s="76">
        <f t="shared" si="91"/>
        <v>0</v>
      </c>
      <c r="O132" s="76">
        <f t="shared" si="92"/>
        <v>0</v>
      </c>
      <c r="P132" s="76">
        <f t="shared" si="93"/>
        <v>0</v>
      </c>
      <c r="Q132" s="76">
        <f t="shared" si="94"/>
        <v>0</v>
      </c>
      <c r="R132" s="76">
        <f t="shared" si="95"/>
        <v>0</v>
      </c>
      <c r="S132" s="76">
        <f t="shared" si="96"/>
        <v>0</v>
      </c>
      <c r="T132" s="76">
        <f t="shared" si="97"/>
        <v>0</v>
      </c>
      <c r="U132" s="76">
        <f t="shared" si="98"/>
        <v>0</v>
      </c>
      <c r="V132" s="76">
        <f t="shared" si="99"/>
        <v>0</v>
      </c>
      <c r="W132" s="76">
        <f t="shared" si="100"/>
        <v>3</v>
      </c>
      <c r="X132" s="77"/>
      <c r="Y132" s="110"/>
    </row>
    <row r="133" spans="1:25" s="71" customFormat="1" ht="75" customHeight="1" x14ac:dyDescent="0.2">
      <c r="A133" s="107" t="s">
        <v>393</v>
      </c>
      <c r="B133" s="108" t="s">
        <v>136</v>
      </c>
      <c r="C133" s="73" t="s">
        <v>36</v>
      </c>
      <c r="D133" s="74"/>
      <c r="E133" s="73"/>
      <c r="F133" s="81" t="s">
        <v>603</v>
      </c>
      <c r="G133" s="31"/>
      <c r="H133" s="1" t="s">
        <v>39</v>
      </c>
      <c r="I133" s="1" t="s">
        <v>39</v>
      </c>
      <c r="J133" s="1" t="s">
        <v>39</v>
      </c>
      <c r="K133" s="76">
        <f t="shared" si="88"/>
        <v>0</v>
      </c>
      <c r="L133" s="76">
        <f t="shared" si="89"/>
        <v>0</v>
      </c>
      <c r="M133" s="76">
        <f t="shared" si="90"/>
        <v>0</v>
      </c>
      <c r="N133" s="76">
        <f t="shared" si="91"/>
        <v>0</v>
      </c>
      <c r="O133" s="76">
        <f t="shared" si="92"/>
        <v>0</v>
      </c>
      <c r="P133" s="76">
        <f t="shared" si="93"/>
        <v>0</v>
      </c>
      <c r="Q133" s="76">
        <f t="shared" si="94"/>
        <v>0</v>
      </c>
      <c r="R133" s="76">
        <f t="shared" si="95"/>
        <v>0</v>
      </c>
      <c r="S133" s="76">
        <f t="shared" si="96"/>
        <v>0</v>
      </c>
      <c r="T133" s="76">
        <f t="shared" si="97"/>
        <v>0</v>
      </c>
      <c r="U133" s="76">
        <f t="shared" si="98"/>
        <v>0</v>
      </c>
      <c r="V133" s="76">
        <f t="shared" si="99"/>
        <v>0</v>
      </c>
      <c r="W133" s="76">
        <f t="shared" si="100"/>
        <v>3</v>
      </c>
      <c r="X133" s="77"/>
      <c r="Y133" s="110"/>
    </row>
    <row r="134" spans="1:25" s="71" customFormat="1" ht="75" customHeight="1" x14ac:dyDescent="0.2">
      <c r="A134" s="107" t="s">
        <v>394</v>
      </c>
      <c r="B134" s="108" t="s">
        <v>136</v>
      </c>
      <c r="C134" s="73" t="s">
        <v>36</v>
      </c>
      <c r="D134" s="74"/>
      <c r="E134" s="73"/>
      <c r="F134" s="81" t="s">
        <v>604</v>
      </c>
      <c r="G134" s="31"/>
      <c r="H134" s="1" t="s">
        <v>39</v>
      </c>
      <c r="I134" s="1" t="s">
        <v>39</v>
      </c>
      <c r="J134" s="1" t="s">
        <v>39</v>
      </c>
      <c r="K134" s="76">
        <f t="shared" si="88"/>
        <v>0</v>
      </c>
      <c r="L134" s="76">
        <f t="shared" si="89"/>
        <v>0</v>
      </c>
      <c r="M134" s="76">
        <f t="shared" si="90"/>
        <v>0</v>
      </c>
      <c r="N134" s="76">
        <f t="shared" si="91"/>
        <v>0</v>
      </c>
      <c r="O134" s="76">
        <f t="shared" si="92"/>
        <v>0</v>
      </c>
      <c r="P134" s="76">
        <f t="shared" si="93"/>
        <v>0</v>
      </c>
      <c r="Q134" s="76">
        <f t="shared" si="94"/>
        <v>0</v>
      </c>
      <c r="R134" s="76">
        <f t="shared" si="95"/>
        <v>0</v>
      </c>
      <c r="S134" s="76">
        <f t="shared" si="96"/>
        <v>0</v>
      </c>
      <c r="T134" s="76">
        <f t="shared" si="97"/>
        <v>0</v>
      </c>
      <c r="U134" s="76">
        <f t="shared" si="98"/>
        <v>0</v>
      </c>
      <c r="V134" s="76">
        <f t="shared" si="99"/>
        <v>0</v>
      </c>
      <c r="W134" s="76">
        <f t="shared" si="100"/>
        <v>3</v>
      </c>
      <c r="X134" s="77"/>
      <c r="Y134" s="110"/>
    </row>
    <row r="135" spans="1:25" s="71" customFormat="1" ht="75" customHeight="1" x14ac:dyDescent="0.2">
      <c r="A135" s="107" t="s">
        <v>395</v>
      </c>
      <c r="B135" s="108" t="s">
        <v>136</v>
      </c>
      <c r="C135" s="73" t="s">
        <v>36</v>
      </c>
      <c r="D135" s="74"/>
      <c r="E135" s="73"/>
      <c r="F135" s="81" t="s">
        <v>605</v>
      </c>
      <c r="G135" s="31"/>
      <c r="H135" s="1" t="s">
        <v>39</v>
      </c>
      <c r="I135" s="1" t="s">
        <v>39</v>
      </c>
      <c r="J135" s="1" t="s">
        <v>39</v>
      </c>
      <c r="K135" s="76">
        <f t="shared" ref="K135:K163" si="101">COUNTIFS(C135:C135,"=High",H135:H135,"=YES-Fully meets")</f>
        <v>0</v>
      </c>
      <c r="L135" s="76">
        <f t="shared" ref="L135:L163" si="102">COUNTIFS(C135:C135,"=High",H135:H135,"=YES-Partially meets")</f>
        <v>0</v>
      </c>
      <c r="M135" s="76">
        <f t="shared" ref="M135:M163" si="103">COUNTIFS(C135:C135,"=High",H135:H135,"=NO-Does not meet")</f>
        <v>0</v>
      </c>
      <c r="N135" s="76">
        <f t="shared" ref="N135:N163" si="104">COUNTIFS(C135:C135,"=Medium",H135:H135,"=YES-Fully meets")</f>
        <v>0</v>
      </c>
      <c r="O135" s="76">
        <f t="shared" ref="O135:O163" si="105">COUNTIFS(C135:C135,"=Medium",H135:H135,"=YES-Partially meets")</f>
        <v>0</v>
      </c>
      <c r="P135" s="76">
        <f t="shared" ref="P135:P163" si="106">COUNTIFS(C135:C135,"=Medium",H135:H135,"=NO-Does not meet")</f>
        <v>0</v>
      </c>
      <c r="Q135" s="76">
        <f t="shared" ref="Q135:Q163" si="107">COUNTIFS(C135:C135,"=Low",H135:H135,"=YES-Fully meets")</f>
        <v>0</v>
      </c>
      <c r="R135" s="76">
        <f t="shared" ref="R135:R163" si="108">COUNTIFS(C135:C135,"=Low",H135:H135,"=YES-Partially meets")</f>
        <v>0</v>
      </c>
      <c r="S135" s="76">
        <f t="shared" ref="S135:S163" si="109">COUNTIFS(C135:C135,"=Low",H135:H135,"=NO-Does not meet")</f>
        <v>0</v>
      </c>
      <c r="T135" s="76">
        <f t="shared" ref="T135:T163" si="110">+(K135*$K$2)+(L135*$L$2)+(M135*$M$2)+(N135*$N$2)+(O135*$O$2)+(P135*$P$2)+(Q135*$Q$2)+(R135*$R$2)+(S135*$S$2)</f>
        <v>0</v>
      </c>
      <c r="U135" s="76">
        <f t="shared" ref="U135:U167" si="111">IF($I135="Production",1,IF($I135="Development",0.25,0))</f>
        <v>0</v>
      </c>
      <c r="V135" s="76">
        <f t="shared" ref="V135:V163" si="112">+T135*U135</f>
        <v>0</v>
      </c>
      <c r="W135" s="76">
        <f t="shared" ref="W135:W163" si="113">IF(C135="High",$K$2,IF(C135="Medium",$N$2,$Q$2))</f>
        <v>3</v>
      </c>
      <c r="X135" s="77"/>
      <c r="Y135" s="110"/>
    </row>
    <row r="136" spans="1:25" s="71" customFormat="1" ht="75" customHeight="1" x14ac:dyDescent="0.2">
      <c r="A136" s="107" t="s">
        <v>396</v>
      </c>
      <c r="B136" s="108" t="s">
        <v>137</v>
      </c>
      <c r="C136" s="73" t="s">
        <v>36</v>
      </c>
      <c r="D136" s="74"/>
      <c r="E136" s="73"/>
      <c r="F136" s="81" t="s">
        <v>606</v>
      </c>
      <c r="G136" s="31"/>
      <c r="H136" s="1" t="s">
        <v>39</v>
      </c>
      <c r="I136" s="1" t="s">
        <v>39</v>
      </c>
      <c r="J136" s="1" t="s">
        <v>39</v>
      </c>
      <c r="K136" s="76">
        <f t="shared" si="101"/>
        <v>0</v>
      </c>
      <c r="L136" s="76">
        <f t="shared" si="102"/>
        <v>0</v>
      </c>
      <c r="M136" s="76">
        <f t="shared" si="103"/>
        <v>0</v>
      </c>
      <c r="N136" s="76">
        <f t="shared" si="104"/>
        <v>0</v>
      </c>
      <c r="O136" s="76">
        <f t="shared" si="105"/>
        <v>0</v>
      </c>
      <c r="P136" s="76">
        <f t="shared" si="106"/>
        <v>0</v>
      </c>
      <c r="Q136" s="76">
        <f t="shared" si="107"/>
        <v>0</v>
      </c>
      <c r="R136" s="76">
        <f t="shared" si="108"/>
        <v>0</v>
      </c>
      <c r="S136" s="76">
        <f t="shared" si="109"/>
        <v>0</v>
      </c>
      <c r="T136" s="76">
        <f t="shared" si="110"/>
        <v>0</v>
      </c>
      <c r="U136" s="76">
        <f t="shared" si="111"/>
        <v>0</v>
      </c>
      <c r="V136" s="76">
        <f t="shared" si="112"/>
        <v>0</v>
      </c>
      <c r="W136" s="76">
        <f t="shared" si="113"/>
        <v>3</v>
      </c>
      <c r="X136" s="77"/>
      <c r="Y136" s="110"/>
    </row>
    <row r="137" spans="1:25" s="71" customFormat="1" ht="75" customHeight="1" x14ac:dyDescent="0.2">
      <c r="A137" s="107" t="s">
        <v>397</v>
      </c>
      <c r="B137" s="108" t="s">
        <v>137</v>
      </c>
      <c r="C137" s="73" t="s">
        <v>36</v>
      </c>
      <c r="D137" s="74"/>
      <c r="E137" s="73"/>
      <c r="F137" s="81" t="s">
        <v>607</v>
      </c>
      <c r="G137" s="31"/>
      <c r="H137" s="1" t="s">
        <v>39</v>
      </c>
      <c r="I137" s="1" t="s">
        <v>39</v>
      </c>
      <c r="J137" s="1" t="s">
        <v>39</v>
      </c>
      <c r="K137" s="76">
        <f t="shared" si="101"/>
        <v>0</v>
      </c>
      <c r="L137" s="76">
        <f t="shared" si="102"/>
        <v>0</v>
      </c>
      <c r="M137" s="76">
        <f t="shared" si="103"/>
        <v>0</v>
      </c>
      <c r="N137" s="76">
        <f t="shared" si="104"/>
        <v>0</v>
      </c>
      <c r="O137" s="76">
        <f t="shared" si="105"/>
        <v>0</v>
      </c>
      <c r="P137" s="76">
        <f t="shared" si="106"/>
        <v>0</v>
      </c>
      <c r="Q137" s="76">
        <f t="shared" si="107"/>
        <v>0</v>
      </c>
      <c r="R137" s="76">
        <f t="shared" si="108"/>
        <v>0</v>
      </c>
      <c r="S137" s="76">
        <f t="shared" si="109"/>
        <v>0</v>
      </c>
      <c r="T137" s="76">
        <f t="shared" si="110"/>
        <v>0</v>
      </c>
      <c r="U137" s="76">
        <f t="shared" si="111"/>
        <v>0</v>
      </c>
      <c r="V137" s="76">
        <f t="shared" si="112"/>
        <v>0</v>
      </c>
      <c r="W137" s="76">
        <f t="shared" si="113"/>
        <v>3</v>
      </c>
      <c r="X137" s="77"/>
      <c r="Y137" s="110"/>
    </row>
    <row r="138" spans="1:25" s="71" customFormat="1" ht="75" customHeight="1" x14ac:dyDescent="0.2">
      <c r="A138" s="107" t="s">
        <v>398</v>
      </c>
      <c r="B138" s="108" t="s">
        <v>137</v>
      </c>
      <c r="C138" s="73" t="s">
        <v>36</v>
      </c>
      <c r="D138" s="74"/>
      <c r="E138" s="73"/>
      <c r="F138" s="81" t="s">
        <v>608</v>
      </c>
      <c r="G138" s="31"/>
      <c r="H138" s="1" t="s">
        <v>39</v>
      </c>
      <c r="I138" s="1" t="s">
        <v>39</v>
      </c>
      <c r="J138" s="1" t="s">
        <v>39</v>
      </c>
      <c r="K138" s="76">
        <f t="shared" si="101"/>
        <v>0</v>
      </c>
      <c r="L138" s="76">
        <f t="shared" si="102"/>
        <v>0</v>
      </c>
      <c r="M138" s="76">
        <f t="shared" si="103"/>
        <v>0</v>
      </c>
      <c r="N138" s="76">
        <f t="shared" si="104"/>
        <v>0</v>
      </c>
      <c r="O138" s="76">
        <f t="shared" si="105"/>
        <v>0</v>
      </c>
      <c r="P138" s="76">
        <f t="shared" si="106"/>
        <v>0</v>
      </c>
      <c r="Q138" s="76">
        <f t="shared" si="107"/>
        <v>0</v>
      </c>
      <c r="R138" s="76">
        <f t="shared" si="108"/>
        <v>0</v>
      </c>
      <c r="S138" s="76">
        <f t="shared" si="109"/>
        <v>0</v>
      </c>
      <c r="T138" s="76">
        <f t="shared" si="110"/>
        <v>0</v>
      </c>
      <c r="U138" s="76">
        <f t="shared" si="111"/>
        <v>0</v>
      </c>
      <c r="V138" s="76">
        <f t="shared" si="112"/>
        <v>0</v>
      </c>
      <c r="W138" s="76">
        <f t="shared" si="113"/>
        <v>3</v>
      </c>
      <c r="X138" s="77"/>
      <c r="Y138" s="110"/>
    </row>
    <row r="139" spans="1:25" s="71" customFormat="1" ht="75" customHeight="1" x14ac:dyDescent="0.2">
      <c r="A139" s="107" t="s">
        <v>399</v>
      </c>
      <c r="B139" s="108" t="s">
        <v>137</v>
      </c>
      <c r="C139" s="73" t="s">
        <v>36</v>
      </c>
      <c r="D139" s="74"/>
      <c r="E139" s="73"/>
      <c r="F139" s="81" t="s">
        <v>609</v>
      </c>
      <c r="G139" s="31"/>
      <c r="H139" s="1" t="s">
        <v>39</v>
      </c>
      <c r="I139" s="1" t="s">
        <v>39</v>
      </c>
      <c r="J139" s="1" t="s">
        <v>39</v>
      </c>
      <c r="K139" s="76">
        <f t="shared" si="101"/>
        <v>0</v>
      </c>
      <c r="L139" s="76">
        <f t="shared" si="102"/>
        <v>0</v>
      </c>
      <c r="M139" s="76">
        <f t="shared" si="103"/>
        <v>0</v>
      </c>
      <c r="N139" s="76">
        <f t="shared" si="104"/>
        <v>0</v>
      </c>
      <c r="O139" s="76">
        <f t="shared" si="105"/>
        <v>0</v>
      </c>
      <c r="P139" s="76">
        <f t="shared" si="106"/>
        <v>0</v>
      </c>
      <c r="Q139" s="76">
        <f t="shared" si="107"/>
        <v>0</v>
      </c>
      <c r="R139" s="76">
        <f t="shared" si="108"/>
        <v>0</v>
      </c>
      <c r="S139" s="76">
        <f t="shared" si="109"/>
        <v>0</v>
      </c>
      <c r="T139" s="76">
        <f t="shared" si="110"/>
        <v>0</v>
      </c>
      <c r="U139" s="76">
        <f t="shared" si="111"/>
        <v>0</v>
      </c>
      <c r="V139" s="76">
        <f t="shared" si="112"/>
        <v>0</v>
      </c>
      <c r="W139" s="76">
        <f t="shared" si="113"/>
        <v>3</v>
      </c>
      <c r="X139" s="77"/>
      <c r="Y139" s="110"/>
    </row>
    <row r="140" spans="1:25" s="71" customFormat="1" ht="75" customHeight="1" x14ac:dyDescent="0.2">
      <c r="A140" s="107" t="s">
        <v>400</v>
      </c>
      <c r="B140" s="108" t="s">
        <v>137</v>
      </c>
      <c r="C140" s="73" t="s">
        <v>36</v>
      </c>
      <c r="D140" s="74"/>
      <c r="E140" s="73"/>
      <c r="F140" s="81" t="s">
        <v>680</v>
      </c>
      <c r="G140" s="31"/>
      <c r="H140" s="1" t="s">
        <v>39</v>
      </c>
      <c r="I140" s="1" t="s">
        <v>39</v>
      </c>
      <c r="J140" s="1" t="s">
        <v>39</v>
      </c>
      <c r="K140" s="76">
        <f t="shared" si="101"/>
        <v>0</v>
      </c>
      <c r="L140" s="76">
        <f t="shared" si="102"/>
        <v>0</v>
      </c>
      <c r="M140" s="76">
        <f t="shared" si="103"/>
        <v>0</v>
      </c>
      <c r="N140" s="76">
        <f t="shared" si="104"/>
        <v>0</v>
      </c>
      <c r="O140" s="76">
        <f t="shared" si="105"/>
        <v>0</v>
      </c>
      <c r="P140" s="76">
        <f t="shared" si="106"/>
        <v>0</v>
      </c>
      <c r="Q140" s="76">
        <f t="shared" si="107"/>
        <v>0</v>
      </c>
      <c r="R140" s="76">
        <f t="shared" si="108"/>
        <v>0</v>
      </c>
      <c r="S140" s="76">
        <f t="shared" si="109"/>
        <v>0</v>
      </c>
      <c r="T140" s="76">
        <f t="shared" si="110"/>
        <v>0</v>
      </c>
      <c r="U140" s="76">
        <f t="shared" si="111"/>
        <v>0</v>
      </c>
      <c r="V140" s="76">
        <f t="shared" si="112"/>
        <v>0</v>
      </c>
      <c r="W140" s="76">
        <f t="shared" si="113"/>
        <v>3</v>
      </c>
      <c r="X140" s="77"/>
      <c r="Y140" s="110"/>
    </row>
    <row r="141" spans="1:25" s="71" customFormat="1" ht="75" customHeight="1" x14ac:dyDescent="0.2">
      <c r="A141" s="107" t="s">
        <v>401</v>
      </c>
      <c r="B141" s="108" t="s">
        <v>137</v>
      </c>
      <c r="C141" s="73" t="s">
        <v>36</v>
      </c>
      <c r="D141" s="74"/>
      <c r="E141" s="73"/>
      <c r="F141" s="81" t="s">
        <v>610</v>
      </c>
      <c r="G141" s="31"/>
      <c r="H141" s="1" t="s">
        <v>39</v>
      </c>
      <c r="I141" s="1" t="s">
        <v>39</v>
      </c>
      <c r="J141" s="1" t="s">
        <v>39</v>
      </c>
      <c r="K141" s="76">
        <f t="shared" si="101"/>
        <v>0</v>
      </c>
      <c r="L141" s="76">
        <f t="shared" si="102"/>
        <v>0</v>
      </c>
      <c r="M141" s="76">
        <f t="shared" si="103"/>
        <v>0</v>
      </c>
      <c r="N141" s="76">
        <f t="shared" si="104"/>
        <v>0</v>
      </c>
      <c r="O141" s="76">
        <f t="shared" si="105"/>
        <v>0</v>
      </c>
      <c r="P141" s="76">
        <f t="shared" si="106"/>
        <v>0</v>
      </c>
      <c r="Q141" s="76">
        <f t="shared" si="107"/>
        <v>0</v>
      </c>
      <c r="R141" s="76">
        <f t="shared" si="108"/>
        <v>0</v>
      </c>
      <c r="S141" s="76">
        <f t="shared" si="109"/>
        <v>0</v>
      </c>
      <c r="T141" s="76">
        <f t="shared" si="110"/>
        <v>0</v>
      </c>
      <c r="U141" s="76">
        <f t="shared" si="111"/>
        <v>0</v>
      </c>
      <c r="V141" s="76">
        <f t="shared" si="112"/>
        <v>0</v>
      </c>
      <c r="W141" s="76">
        <f t="shared" si="113"/>
        <v>3</v>
      </c>
      <c r="X141" s="77"/>
      <c r="Y141" s="110"/>
    </row>
    <row r="142" spans="1:25" s="71" customFormat="1" ht="75" customHeight="1" x14ac:dyDescent="0.2">
      <c r="A142" s="107" t="s">
        <v>402</v>
      </c>
      <c r="B142" s="108" t="s">
        <v>137</v>
      </c>
      <c r="C142" s="73" t="s">
        <v>36</v>
      </c>
      <c r="D142" s="74"/>
      <c r="E142" s="73"/>
      <c r="F142" s="115" t="s">
        <v>478</v>
      </c>
      <c r="G142" s="31"/>
      <c r="H142" s="1" t="s">
        <v>39</v>
      </c>
      <c r="I142" s="1" t="s">
        <v>39</v>
      </c>
      <c r="J142" s="1" t="s">
        <v>39</v>
      </c>
      <c r="K142" s="76">
        <f t="shared" ref="K142" si="114">COUNTIFS(C142:C142,"=High",H142:H142,"=YES-Fully meets")</f>
        <v>0</v>
      </c>
      <c r="L142" s="76">
        <f t="shared" ref="L142" si="115">COUNTIFS(C142:C142,"=High",H142:H142,"=YES-Partially meets")</f>
        <v>0</v>
      </c>
      <c r="M142" s="76">
        <f t="shared" ref="M142" si="116">COUNTIFS(C142:C142,"=High",H142:H142,"=NO-Does not meet")</f>
        <v>0</v>
      </c>
      <c r="N142" s="76">
        <f t="shared" ref="N142" si="117">COUNTIFS(C142:C142,"=Medium",H142:H142,"=YES-Fully meets")</f>
        <v>0</v>
      </c>
      <c r="O142" s="76">
        <f t="shared" ref="O142" si="118">COUNTIFS(C142:C142,"=Medium",H142:H142,"=YES-Partially meets")</f>
        <v>0</v>
      </c>
      <c r="P142" s="76">
        <f t="shared" ref="P142" si="119">COUNTIFS(C142:C142,"=Medium",H142:H142,"=NO-Does not meet")</f>
        <v>0</v>
      </c>
      <c r="Q142" s="76">
        <f t="shared" ref="Q142" si="120">COUNTIFS(C142:C142,"=Low",H142:H142,"=YES-Fully meets")</f>
        <v>0</v>
      </c>
      <c r="R142" s="76">
        <f t="shared" ref="R142" si="121">COUNTIFS(C142:C142,"=Low",H142:H142,"=YES-Partially meets")</f>
        <v>0</v>
      </c>
      <c r="S142" s="76">
        <f t="shared" ref="S142" si="122">COUNTIFS(C142:C142,"=Low",H142:H142,"=NO-Does not meet")</f>
        <v>0</v>
      </c>
      <c r="T142" s="76">
        <f t="shared" ref="T142" si="123">+(K142*$K$2)+(L142*$L$2)+(M142*$M$2)+(N142*$N$2)+(O142*$O$2)+(P142*$P$2)+(Q142*$Q$2)+(R142*$R$2)+(S142*$S$2)</f>
        <v>0</v>
      </c>
      <c r="U142" s="76">
        <f t="shared" si="111"/>
        <v>0</v>
      </c>
      <c r="V142" s="76">
        <f t="shared" ref="V142" si="124">+T142*U142</f>
        <v>0</v>
      </c>
      <c r="W142" s="76">
        <f t="shared" ref="W142" si="125">IF(C142="High",$K$2,IF(C142="Medium",$N$2,$Q$2))</f>
        <v>3</v>
      </c>
      <c r="X142" s="77"/>
      <c r="Y142" s="110"/>
    </row>
    <row r="143" spans="1:25" s="71" customFormat="1" ht="75" customHeight="1" x14ac:dyDescent="0.2">
      <c r="A143" s="107" t="s">
        <v>403</v>
      </c>
      <c r="B143" s="108" t="s">
        <v>208</v>
      </c>
      <c r="C143" s="73" t="s">
        <v>36</v>
      </c>
      <c r="D143" s="74"/>
      <c r="E143" s="73"/>
      <c r="F143" s="82" t="s">
        <v>611</v>
      </c>
      <c r="G143" s="31"/>
      <c r="H143" s="1" t="s">
        <v>39</v>
      </c>
      <c r="I143" s="1" t="s">
        <v>39</v>
      </c>
      <c r="J143" s="1" t="s">
        <v>39</v>
      </c>
      <c r="K143" s="76">
        <f t="shared" si="101"/>
        <v>0</v>
      </c>
      <c r="L143" s="76">
        <f t="shared" si="102"/>
        <v>0</v>
      </c>
      <c r="M143" s="76">
        <f t="shared" si="103"/>
        <v>0</v>
      </c>
      <c r="N143" s="76">
        <f t="shared" si="104"/>
        <v>0</v>
      </c>
      <c r="O143" s="76">
        <f t="shared" si="105"/>
        <v>0</v>
      </c>
      <c r="P143" s="76">
        <f t="shared" si="106"/>
        <v>0</v>
      </c>
      <c r="Q143" s="76">
        <f t="shared" si="107"/>
        <v>0</v>
      </c>
      <c r="R143" s="76">
        <f t="shared" si="108"/>
        <v>0</v>
      </c>
      <c r="S143" s="76">
        <f t="shared" si="109"/>
        <v>0</v>
      </c>
      <c r="T143" s="76">
        <f t="shared" si="110"/>
        <v>0</v>
      </c>
      <c r="U143" s="76">
        <f t="shared" si="111"/>
        <v>0</v>
      </c>
      <c r="V143" s="76">
        <f t="shared" si="112"/>
        <v>0</v>
      </c>
      <c r="W143" s="76">
        <f t="shared" si="113"/>
        <v>3</v>
      </c>
      <c r="X143" s="77"/>
      <c r="Y143" s="110"/>
    </row>
    <row r="144" spans="1:25" s="71" customFormat="1" ht="75" customHeight="1" x14ac:dyDescent="0.2">
      <c r="A144" s="107" t="s">
        <v>404</v>
      </c>
      <c r="B144" s="108" t="s">
        <v>208</v>
      </c>
      <c r="C144" s="73" t="s">
        <v>36</v>
      </c>
      <c r="D144" s="74"/>
      <c r="E144" s="73"/>
      <c r="F144" s="82" t="s">
        <v>612</v>
      </c>
      <c r="G144" s="31"/>
      <c r="H144" s="1" t="s">
        <v>39</v>
      </c>
      <c r="I144" s="1" t="s">
        <v>39</v>
      </c>
      <c r="J144" s="1" t="s">
        <v>39</v>
      </c>
      <c r="K144" s="76">
        <f t="shared" si="101"/>
        <v>0</v>
      </c>
      <c r="L144" s="76">
        <f t="shared" si="102"/>
        <v>0</v>
      </c>
      <c r="M144" s="76">
        <f t="shared" si="103"/>
        <v>0</v>
      </c>
      <c r="N144" s="76">
        <f t="shared" si="104"/>
        <v>0</v>
      </c>
      <c r="O144" s="76">
        <f t="shared" si="105"/>
        <v>0</v>
      </c>
      <c r="P144" s="76">
        <f t="shared" si="106"/>
        <v>0</v>
      </c>
      <c r="Q144" s="76">
        <f t="shared" si="107"/>
        <v>0</v>
      </c>
      <c r="R144" s="76">
        <f t="shared" si="108"/>
        <v>0</v>
      </c>
      <c r="S144" s="76">
        <f t="shared" si="109"/>
        <v>0</v>
      </c>
      <c r="T144" s="76">
        <f t="shared" si="110"/>
        <v>0</v>
      </c>
      <c r="U144" s="76">
        <f t="shared" si="111"/>
        <v>0</v>
      </c>
      <c r="V144" s="76">
        <f t="shared" si="112"/>
        <v>0</v>
      </c>
      <c r="W144" s="76">
        <f t="shared" si="113"/>
        <v>3</v>
      </c>
      <c r="X144" s="77"/>
      <c r="Y144" s="110"/>
    </row>
    <row r="145" spans="1:25" s="71" customFormat="1" ht="75" customHeight="1" x14ac:dyDescent="0.2">
      <c r="A145" s="107" t="s">
        <v>405</v>
      </c>
      <c r="B145" s="108" t="s">
        <v>208</v>
      </c>
      <c r="C145" s="73" t="s">
        <v>36</v>
      </c>
      <c r="D145" s="74"/>
      <c r="E145" s="73"/>
      <c r="F145" s="82" t="s">
        <v>613</v>
      </c>
      <c r="G145" s="31"/>
      <c r="H145" s="1" t="s">
        <v>39</v>
      </c>
      <c r="I145" s="1" t="s">
        <v>39</v>
      </c>
      <c r="J145" s="1" t="s">
        <v>39</v>
      </c>
      <c r="K145" s="76">
        <f t="shared" si="101"/>
        <v>0</v>
      </c>
      <c r="L145" s="76">
        <f t="shared" si="102"/>
        <v>0</v>
      </c>
      <c r="M145" s="76">
        <f t="shared" si="103"/>
        <v>0</v>
      </c>
      <c r="N145" s="76">
        <f t="shared" si="104"/>
        <v>0</v>
      </c>
      <c r="O145" s="76">
        <f t="shared" si="105"/>
        <v>0</v>
      </c>
      <c r="P145" s="76">
        <f t="shared" si="106"/>
        <v>0</v>
      </c>
      <c r="Q145" s="76">
        <f t="shared" si="107"/>
        <v>0</v>
      </c>
      <c r="R145" s="76">
        <f t="shared" si="108"/>
        <v>0</v>
      </c>
      <c r="S145" s="76">
        <f t="shared" si="109"/>
        <v>0</v>
      </c>
      <c r="T145" s="76">
        <f t="shared" si="110"/>
        <v>0</v>
      </c>
      <c r="U145" s="76">
        <f t="shared" si="111"/>
        <v>0</v>
      </c>
      <c r="V145" s="76">
        <f t="shared" si="112"/>
        <v>0</v>
      </c>
      <c r="W145" s="76">
        <f t="shared" si="113"/>
        <v>3</v>
      </c>
      <c r="X145" s="77"/>
      <c r="Y145" s="110"/>
    </row>
    <row r="146" spans="1:25" s="71" customFormat="1" ht="75" customHeight="1" x14ac:dyDescent="0.2">
      <c r="A146" s="107" t="s">
        <v>406</v>
      </c>
      <c r="B146" s="108" t="s">
        <v>138</v>
      </c>
      <c r="C146" s="73" t="s">
        <v>36</v>
      </c>
      <c r="D146" s="74"/>
      <c r="E146" s="73"/>
      <c r="F146" s="81" t="s">
        <v>681</v>
      </c>
      <c r="G146" s="31"/>
      <c r="H146" s="1" t="s">
        <v>39</v>
      </c>
      <c r="I146" s="1" t="s">
        <v>39</v>
      </c>
      <c r="J146" s="1" t="s">
        <v>39</v>
      </c>
      <c r="K146" s="76">
        <f t="shared" si="101"/>
        <v>0</v>
      </c>
      <c r="L146" s="76">
        <f t="shared" si="102"/>
        <v>0</v>
      </c>
      <c r="M146" s="76">
        <f t="shared" si="103"/>
        <v>0</v>
      </c>
      <c r="N146" s="76">
        <f t="shared" si="104"/>
        <v>0</v>
      </c>
      <c r="O146" s="76">
        <f t="shared" si="105"/>
        <v>0</v>
      </c>
      <c r="P146" s="76">
        <f t="shared" si="106"/>
        <v>0</v>
      </c>
      <c r="Q146" s="76">
        <f t="shared" si="107"/>
        <v>0</v>
      </c>
      <c r="R146" s="76">
        <f t="shared" si="108"/>
        <v>0</v>
      </c>
      <c r="S146" s="76">
        <f t="shared" si="109"/>
        <v>0</v>
      </c>
      <c r="T146" s="76">
        <f t="shared" si="110"/>
        <v>0</v>
      </c>
      <c r="U146" s="76">
        <f t="shared" si="111"/>
        <v>0</v>
      </c>
      <c r="V146" s="76">
        <f t="shared" si="112"/>
        <v>0</v>
      </c>
      <c r="W146" s="76">
        <f t="shared" si="113"/>
        <v>3</v>
      </c>
      <c r="X146" s="77"/>
      <c r="Y146" s="110"/>
    </row>
    <row r="147" spans="1:25" s="71" customFormat="1" ht="75" customHeight="1" x14ac:dyDescent="0.2">
      <c r="A147" s="107" t="s">
        <v>407</v>
      </c>
      <c r="B147" s="108" t="s">
        <v>138</v>
      </c>
      <c r="C147" s="73" t="s">
        <v>36</v>
      </c>
      <c r="D147" s="74"/>
      <c r="E147" s="73"/>
      <c r="F147" s="81" t="s">
        <v>614</v>
      </c>
      <c r="G147" s="31"/>
      <c r="H147" s="1" t="s">
        <v>39</v>
      </c>
      <c r="I147" s="1" t="s">
        <v>39</v>
      </c>
      <c r="J147" s="1" t="s">
        <v>39</v>
      </c>
      <c r="K147" s="76">
        <f t="shared" si="101"/>
        <v>0</v>
      </c>
      <c r="L147" s="76">
        <f t="shared" si="102"/>
        <v>0</v>
      </c>
      <c r="M147" s="76">
        <f t="shared" si="103"/>
        <v>0</v>
      </c>
      <c r="N147" s="76">
        <f t="shared" si="104"/>
        <v>0</v>
      </c>
      <c r="O147" s="76">
        <f t="shared" si="105"/>
        <v>0</v>
      </c>
      <c r="P147" s="76">
        <f t="shared" si="106"/>
        <v>0</v>
      </c>
      <c r="Q147" s="76">
        <f t="shared" si="107"/>
        <v>0</v>
      </c>
      <c r="R147" s="76">
        <f t="shared" si="108"/>
        <v>0</v>
      </c>
      <c r="S147" s="76">
        <f t="shared" si="109"/>
        <v>0</v>
      </c>
      <c r="T147" s="76">
        <f t="shared" si="110"/>
        <v>0</v>
      </c>
      <c r="U147" s="76">
        <f t="shared" si="111"/>
        <v>0</v>
      </c>
      <c r="V147" s="76">
        <f t="shared" si="112"/>
        <v>0</v>
      </c>
      <c r="W147" s="76">
        <f t="shared" si="113"/>
        <v>3</v>
      </c>
      <c r="X147" s="77"/>
      <c r="Y147" s="110"/>
    </row>
    <row r="148" spans="1:25" s="71" customFormat="1" ht="75" customHeight="1" x14ac:dyDescent="0.2">
      <c r="A148" s="107" t="s">
        <v>408</v>
      </c>
      <c r="B148" s="108" t="s">
        <v>138</v>
      </c>
      <c r="C148" s="73" t="s">
        <v>36</v>
      </c>
      <c r="D148" s="74"/>
      <c r="E148" s="73"/>
      <c r="F148" s="81" t="s">
        <v>682</v>
      </c>
      <c r="G148" s="31"/>
      <c r="H148" s="1" t="s">
        <v>39</v>
      </c>
      <c r="I148" s="1" t="s">
        <v>39</v>
      </c>
      <c r="J148" s="1" t="s">
        <v>39</v>
      </c>
      <c r="K148" s="76">
        <f t="shared" si="101"/>
        <v>0</v>
      </c>
      <c r="L148" s="76">
        <f t="shared" si="102"/>
        <v>0</v>
      </c>
      <c r="M148" s="76">
        <f t="shared" si="103"/>
        <v>0</v>
      </c>
      <c r="N148" s="76">
        <f t="shared" si="104"/>
        <v>0</v>
      </c>
      <c r="O148" s="76">
        <f t="shared" si="105"/>
        <v>0</v>
      </c>
      <c r="P148" s="76">
        <f t="shared" si="106"/>
        <v>0</v>
      </c>
      <c r="Q148" s="76">
        <f t="shared" si="107"/>
        <v>0</v>
      </c>
      <c r="R148" s="76">
        <f t="shared" si="108"/>
        <v>0</v>
      </c>
      <c r="S148" s="76">
        <f t="shared" si="109"/>
        <v>0</v>
      </c>
      <c r="T148" s="76">
        <f t="shared" si="110"/>
        <v>0</v>
      </c>
      <c r="U148" s="76">
        <f t="shared" si="111"/>
        <v>0</v>
      </c>
      <c r="V148" s="76">
        <f t="shared" si="112"/>
        <v>0</v>
      </c>
      <c r="W148" s="76">
        <f t="shared" si="113"/>
        <v>3</v>
      </c>
      <c r="X148" s="77"/>
      <c r="Y148" s="110"/>
    </row>
    <row r="149" spans="1:25" s="71" customFormat="1" ht="75" customHeight="1" x14ac:dyDescent="0.2">
      <c r="A149" s="107" t="s">
        <v>409</v>
      </c>
      <c r="B149" s="108" t="s">
        <v>138</v>
      </c>
      <c r="C149" s="73" t="s">
        <v>36</v>
      </c>
      <c r="D149" s="74"/>
      <c r="E149" s="73"/>
      <c r="F149" s="81" t="s">
        <v>683</v>
      </c>
      <c r="G149" s="31"/>
      <c r="H149" s="1" t="s">
        <v>39</v>
      </c>
      <c r="I149" s="1" t="s">
        <v>39</v>
      </c>
      <c r="J149" s="1" t="s">
        <v>39</v>
      </c>
      <c r="K149" s="76">
        <f t="shared" si="101"/>
        <v>0</v>
      </c>
      <c r="L149" s="76">
        <f t="shared" si="102"/>
        <v>0</v>
      </c>
      <c r="M149" s="76">
        <f t="shared" si="103"/>
        <v>0</v>
      </c>
      <c r="N149" s="76">
        <f t="shared" si="104"/>
        <v>0</v>
      </c>
      <c r="O149" s="76">
        <f t="shared" si="105"/>
        <v>0</v>
      </c>
      <c r="P149" s="76">
        <f t="shared" si="106"/>
        <v>0</v>
      </c>
      <c r="Q149" s="76">
        <f t="shared" si="107"/>
        <v>0</v>
      </c>
      <c r="R149" s="76">
        <f t="shared" si="108"/>
        <v>0</v>
      </c>
      <c r="S149" s="76">
        <f t="shared" si="109"/>
        <v>0</v>
      </c>
      <c r="T149" s="76">
        <f t="shared" si="110"/>
        <v>0</v>
      </c>
      <c r="U149" s="76">
        <f t="shared" si="111"/>
        <v>0</v>
      </c>
      <c r="V149" s="76">
        <f t="shared" si="112"/>
        <v>0</v>
      </c>
      <c r="W149" s="76">
        <f t="shared" si="113"/>
        <v>3</v>
      </c>
      <c r="X149" s="77"/>
      <c r="Y149" s="110"/>
    </row>
    <row r="150" spans="1:25" s="71" customFormat="1" ht="75" customHeight="1" x14ac:dyDescent="0.2">
      <c r="A150" s="107" t="s">
        <v>410</v>
      </c>
      <c r="B150" s="108" t="s">
        <v>138</v>
      </c>
      <c r="C150" s="73" t="s">
        <v>36</v>
      </c>
      <c r="D150" s="74"/>
      <c r="E150" s="73"/>
      <c r="F150" s="81" t="s">
        <v>615</v>
      </c>
      <c r="G150" s="31"/>
      <c r="H150" s="1" t="s">
        <v>39</v>
      </c>
      <c r="I150" s="1" t="s">
        <v>39</v>
      </c>
      <c r="J150" s="1" t="s">
        <v>39</v>
      </c>
      <c r="K150" s="76">
        <f t="shared" si="101"/>
        <v>0</v>
      </c>
      <c r="L150" s="76">
        <f t="shared" si="102"/>
        <v>0</v>
      </c>
      <c r="M150" s="76">
        <f t="shared" si="103"/>
        <v>0</v>
      </c>
      <c r="N150" s="76">
        <f t="shared" si="104"/>
        <v>0</v>
      </c>
      <c r="O150" s="76">
        <f t="shared" si="105"/>
        <v>0</v>
      </c>
      <c r="P150" s="76">
        <f t="shared" si="106"/>
        <v>0</v>
      </c>
      <c r="Q150" s="76">
        <f t="shared" si="107"/>
        <v>0</v>
      </c>
      <c r="R150" s="76">
        <f t="shared" si="108"/>
        <v>0</v>
      </c>
      <c r="S150" s="76">
        <f t="shared" si="109"/>
        <v>0</v>
      </c>
      <c r="T150" s="76">
        <f t="shared" si="110"/>
        <v>0</v>
      </c>
      <c r="U150" s="76">
        <f t="shared" si="111"/>
        <v>0</v>
      </c>
      <c r="V150" s="76">
        <f t="shared" si="112"/>
        <v>0</v>
      </c>
      <c r="W150" s="76">
        <f t="shared" si="113"/>
        <v>3</v>
      </c>
      <c r="X150" s="77"/>
      <c r="Y150" s="110"/>
    </row>
    <row r="151" spans="1:25" s="71" customFormat="1" ht="75" customHeight="1" x14ac:dyDescent="0.2">
      <c r="A151" s="107" t="s">
        <v>411</v>
      </c>
      <c r="B151" s="108" t="s">
        <v>138</v>
      </c>
      <c r="C151" s="73" t="s">
        <v>36</v>
      </c>
      <c r="D151" s="74"/>
      <c r="E151" s="73"/>
      <c r="F151" s="81" t="s">
        <v>616</v>
      </c>
      <c r="G151" s="31"/>
      <c r="H151" s="1" t="s">
        <v>39</v>
      </c>
      <c r="I151" s="1" t="s">
        <v>39</v>
      </c>
      <c r="J151" s="1" t="s">
        <v>39</v>
      </c>
      <c r="K151" s="76">
        <f t="shared" si="101"/>
        <v>0</v>
      </c>
      <c r="L151" s="76">
        <f t="shared" si="102"/>
        <v>0</v>
      </c>
      <c r="M151" s="76">
        <f t="shared" si="103"/>
        <v>0</v>
      </c>
      <c r="N151" s="76">
        <f t="shared" si="104"/>
        <v>0</v>
      </c>
      <c r="O151" s="76">
        <f t="shared" si="105"/>
        <v>0</v>
      </c>
      <c r="P151" s="76">
        <f t="shared" si="106"/>
        <v>0</v>
      </c>
      <c r="Q151" s="76">
        <f t="shared" si="107"/>
        <v>0</v>
      </c>
      <c r="R151" s="76">
        <f t="shared" si="108"/>
        <v>0</v>
      </c>
      <c r="S151" s="76">
        <f t="shared" si="109"/>
        <v>0</v>
      </c>
      <c r="T151" s="76">
        <f t="shared" si="110"/>
        <v>0</v>
      </c>
      <c r="U151" s="76">
        <f t="shared" si="111"/>
        <v>0</v>
      </c>
      <c r="V151" s="76">
        <f t="shared" si="112"/>
        <v>0</v>
      </c>
      <c r="W151" s="76">
        <f t="shared" si="113"/>
        <v>3</v>
      </c>
      <c r="X151" s="77"/>
      <c r="Y151" s="110"/>
    </row>
    <row r="152" spans="1:25" s="71" customFormat="1" ht="75" customHeight="1" x14ac:dyDescent="0.2">
      <c r="A152" s="107" t="s">
        <v>412</v>
      </c>
      <c r="B152" s="108" t="s">
        <v>138</v>
      </c>
      <c r="C152" s="73" t="s">
        <v>36</v>
      </c>
      <c r="D152" s="74"/>
      <c r="E152" s="73"/>
      <c r="F152" s="81" t="s">
        <v>617</v>
      </c>
      <c r="G152" s="31"/>
      <c r="H152" s="1" t="s">
        <v>39</v>
      </c>
      <c r="I152" s="1" t="s">
        <v>39</v>
      </c>
      <c r="J152" s="1" t="s">
        <v>39</v>
      </c>
      <c r="K152" s="76">
        <f t="shared" si="101"/>
        <v>0</v>
      </c>
      <c r="L152" s="76">
        <f t="shared" si="102"/>
        <v>0</v>
      </c>
      <c r="M152" s="76">
        <f t="shared" si="103"/>
        <v>0</v>
      </c>
      <c r="N152" s="76">
        <f t="shared" si="104"/>
        <v>0</v>
      </c>
      <c r="O152" s="76">
        <f t="shared" si="105"/>
        <v>0</v>
      </c>
      <c r="P152" s="76">
        <f t="shared" si="106"/>
        <v>0</v>
      </c>
      <c r="Q152" s="76">
        <f t="shared" si="107"/>
        <v>0</v>
      </c>
      <c r="R152" s="76">
        <f t="shared" si="108"/>
        <v>0</v>
      </c>
      <c r="S152" s="76">
        <f t="shared" si="109"/>
        <v>0</v>
      </c>
      <c r="T152" s="76">
        <f t="shared" si="110"/>
        <v>0</v>
      </c>
      <c r="U152" s="76">
        <f t="shared" si="111"/>
        <v>0</v>
      </c>
      <c r="V152" s="76">
        <f t="shared" si="112"/>
        <v>0</v>
      </c>
      <c r="W152" s="76">
        <f t="shared" si="113"/>
        <v>3</v>
      </c>
      <c r="X152" s="77"/>
      <c r="Y152" s="110"/>
    </row>
    <row r="153" spans="1:25" s="71" customFormat="1" ht="75" customHeight="1" x14ac:dyDescent="0.2">
      <c r="A153" s="107" t="s">
        <v>413</v>
      </c>
      <c r="B153" s="108" t="s">
        <v>138</v>
      </c>
      <c r="C153" s="73" t="s">
        <v>36</v>
      </c>
      <c r="D153" s="74"/>
      <c r="E153" s="73"/>
      <c r="F153" s="82" t="s">
        <v>618</v>
      </c>
      <c r="G153" s="31"/>
      <c r="H153" s="1" t="s">
        <v>39</v>
      </c>
      <c r="I153" s="1" t="s">
        <v>39</v>
      </c>
      <c r="J153" s="1" t="s">
        <v>39</v>
      </c>
      <c r="K153" s="76">
        <f t="shared" si="101"/>
        <v>0</v>
      </c>
      <c r="L153" s="76">
        <f t="shared" si="102"/>
        <v>0</v>
      </c>
      <c r="M153" s="76">
        <f t="shared" si="103"/>
        <v>0</v>
      </c>
      <c r="N153" s="76">
        <f t="shared" si="104"/>
        <v>0</v>
      </c>
      <c r="O153" s="76">
        <f t="shared" si="105"/>
        <v>0</v>
      </c>
      <c r="P153" s="76">
        <f t="shared" si="106"/>
        <v>0</v>
      </c>
      <c r="Q153" s="76">
        <f t="shared" si="107"/>
        <v>0</v>
      </c>
      <c r="R153" s="76">
        <f t="shared" si="108"/>
        <v>0</v>
      </c>
      <c r="S153" s="76">
        <f t="shared" si="109"/>
        <v>0</v>
      </c>
      <c r="T153" s="76">
        <f t="shared" si="110"/>
        <v>0</v>
      </c>
      <c r="U153" s="76">
        <f t="shared" si="111"/>
        <v>0</v>
      </c>
      <c r="V153" s="76">
        <f t="shared" si="112"/>
        <v>0</v>
      </c>
      <c r="W153" s="76">
        <f t="shared" si="113"/>
        <v>3</v>
      </c>
      <c r="X153" s="77"/>
      <c r="Y153" s="110"/>
    </row>
    <row r="154" spans="1:25" s="71" customFormat="1" ht="75" customHeight="1" x14ac:dyDescent="0.2">
      <c r="A154" s="107" t="s">
        <v>414</v>
      </c>
      <c r="B154" s="108" t="s">
        <v>138</v>
      </c>
      <c r="C154" s="73" t="s">
        <v>36</v>
      </c>
      <c r="D154" s="74"/>
      <c r="E154" s="73"/>
      <c r="F154" s="81" t="s">
        <v>619</v>
      </c>
      <c r="G154" s="31"/>
      <c r="H154" s="1" t="s">
        <v>39</v>
      </c>
      <c r="I154" s="1" t="s">
        <v>39</v>
      </c>
      <c r="J154" s="1" t="s">
        <v>39</v>
      </c>
      <c r="K154" s="76">
        <f t="shared" si="101"/>
        <v>0</v>
      </c>
      <c r="L154" s="76">
        <f t="shared" si="102"/>
        <v>0</v>
      </c>
      <c r="M154" s="76">
        <f t="shared" si="103"/>
        <v>0</v>
      </c>
      <c r="N154" s="76">
        <f t="shared" si="104"/>
        <v>0</v>
      </c>
      <c r="O154" s="76">
        <f t="shared" si="105"/>
        <v>0</v>
      </c>
      <c r="P154" s="76">
        <f t="shared" si="106"/>
        <v>0</v>
      </c>
      <c r="Q154" s="76">
        <f t="shared" si="107"/>
        <v>0</v>
      </c>
      <c r="R154" s="76">
        <f t="shared" si="108"/>
        <v>0</v>
      </c>
      <c r="S154" s="76">
        <f t="shared" si="109"/>
        <v>0</v>
      </c>
      <c r="T154" s="76">
        <f t="shared" si="110"/>
        <v>0</v>
      </c>
      <c r="U154" s="76">
        <f t="shared" si="111"/>
        <v>0</v>
      </c>
      <c r="V154" s="76">
        <f t="shared" si="112"/>
        <v>0</v>
      </c>
      <c r="W154" s="76">
        <f t="shared" si="113"/>
        <v>3</v>
      </c>
      <c r="X154" s="77"/>
      <c r="Y154" s="110"/>
    </row>
    <row r="155" spans="1:25" s="71" customFormat="1" ht="75" customHeight="1" x14ac:dyDescent="0.2">
      <c r="A155" s="107" t="s">
        <v>415</v>
      </c>
      <c r="B155" s="108" t="s">
        <v>138</v>
      </c>
      <c r="C155" s="73" t="s">
        <v>36</v>
      </c>
      <c r="D155" s="74"/>
      <c r="E155" s="73"/>
      <c r="F155" s="81" t="s">
        <v>684</v>
      </c>
      <c r="G155" s="31"/>
      <c r="H155" s="1" t="s">
        <v>39</v>
      </c>
      <c r="I155" s="1" t="s">
        <v>39</v>
      </c>
      <c r="J155" s="1" t="s">
        <v>39</v>
      </c>
      <c r="K155" s="76">
        <f t="shared" si="101"/>
        <v>0</v>
      </c>
      <c r="L155" s="76">
        <f t="shared" si="102"/>
        <v>0</v>
      </c>
      <c r="M155" s="76">
        <f t="shared" si="103"/>
        <v>0</v>
      </c>
      <c r="N155" s="76">
        <f t="shared" si="104"/>
        <v>0</v>
      </c>
      <c r="O155" s="76">
        <f t="shared" si="105"/>
        <v>0</v>
      </c>
      <c r="P155" s="76">
        <f t="shared" si="106"/>
        <v>0</v>
      </c>
      <c r="Q155" s="76">
        <f t="shared" si="107"/>
        <v>0</v>
      </c>
      <c r="R155" s="76">
        <f t="shared" si="108"/>
        <v>0</v>
      </c>
      <c r="S155" s="76">
        <f t="shared" si="109"/>
        <v>0</v>
      </c>
      <c r="T155" s="76">
        <f t="shared" si="110"/>
        <v>0</v>
      </c>
      <c r="U155" s="76">
        <f t="shared" si="111"/>
        <v>0</v>
      </c>
      <c r="V155" s="76">
        <f t="shared" si="112"/>
        <v>0</v>
      </c>
      <c r="W155" s="76">
        <f t="shared" si="113"/>
        <v>3</v>
      </c>
      <c r="X155" s="77"/>
      <c r="Y155" s="110"/>
    </row>
    <row r="156" spans="1:25" s="71" customFormat="1" ht="113.25" customHeight="1" x14ac:dyDescent="0.2">
      <c r="A156" s="107" t="s">
        <v>416</v>
      </c>
      <c r="B156" s="108" t="s">
        <v>138</v>
      </c>
      <c r="C156" s="73" t="s">
        <v>36</v>
      </c>
      <c r="D156" s="74"/>
      <c r="E156" s="73"/>
      <c r="F156" s="81" t="s">
        <v>685</v>
      </c>
      <c r="G156" s="31"/>
      <c r="H156" s="1" t="s">
        <v>39</v>
      </c>
      <c r="I156" s="1" t="s">
        <v>39</v>
      </c>
      <c r="J156" s="1" t="s">
        <v>39</v>
      </c>
      <c r="K156" s="76">
        <f t="shared" si="101"/>
        <v>0</v>
      </c>
      <c r="L156" s="76">
        <f t="shared" si="102"/>
        <v>0</v>
      </c>
      <c r="M156" s="76">
        <f t="shared" si="103"/>
        <v>0</v>
      </c>
      <c r="N156" s="76">
        <f t="shared" si="104"/>
        <v>0</v>
      </c>
      <c r="O156" s="76">
        <f t="shared" si="105"/>
        <v>0</v>
      </c>
      <c r="P156" s="76">
        <f t="shared" si="106"/>
        <v>0</v>
      </c>
      <c r="Q156" s="76">
        <f t="shared" si="107"/>
        <v>0</v>
      </c>
      <c r="R156" s="76">
        <f t="shared" si="108"/>
        <v>0</v>
      </c>
      <c r="S156" s="76">
        <f t="shared" si="109"/>
        <v>0</v>
      </c>
      <c r="T156" s="76">
        <f t="shared" si="110"/>
        <v>0</v>
      </c>
      <c r="U156" s="76">
        <f t="shared" si="111"/>
        <v>0</v>
      </c>
      <c r="V156" s="76">
        <f t="shared" si="112"/>
        <v>0</v>
      </c>
      <c r="W156" s="76">
        <f t="shared" si="113"/>
        <v>3</v>
      </c>
      <c r="X156" s="77"/>
      <c r="Y156" s="110"/>
    </row>
    <row r="157" spans="1:25" s="71" customFormat="1" ht="113.25" customHeight="1" x14ac:dyDescent="0.2">
      <c r="A157" s="107" t="s">
        <v>417</v>
      </c>
      <c r="B157" s="108" t="s">
        <v>138</v>
      </c>
      <c r="C157" s="73" t="s">
        <v>36</v>
      </c>
      <c r="D157" s="74"/>
      <c r="E157" s="73"/>
      <c r="F157" s="81" t="s">
        <v>686</v>
      </c>
      <c r="G157" s="31"/>
      <c r="H157" s="1" t="s">
        <v>39</v>
      </c>
      <c r="I157" s="1" t="s">
        <v>39</v>
      </c>
      <c r="J157" s="1" t="s">
        <v>39</v>
      </c>
      <c r="K157" s="76">
        <f t="shared" si="101"/>
        <v>0</v>
      </c>
      <c r="L157" s="76">
        <f t="shared" si="102"/>
        <v>0</v>
      </c>
      <c r="M157" s="76">
        <f t="shared" si="103"/>
        <v>0</v>
      </c>
      <c r="N157" s="76">
        <f t="shared" si="104"/>
        <v>0</v>
      </c>
      <c r="O157" s="76">
        <f t="shared" si="105"/>
        <v>0</v>
      </c>
      <c r="P157" s="76">
        <f t="shared" si="106"/>
        <v>0</v>
      </c>
      <c r="Q157" s="76">
        <f t="shared" si="107"/>
        <v>0</v>
      </c>
      <c r="R157" s="76">
        <f t="shared" si="108"/>
        <v>0</v>
      </c>
      <c r="S157" s="76">
        <f t="shared" si="109"/>
        <v>0</v>
      </c>
      <c r="T157" s="76">
        <f t="shared" si="110"/>
        <v>0</v>
      </c>
      <c r="U157" s="76">
        <f t="shared" si="111"/>
        <v>0</v>
      </c>
      <c r="V157" s="76">
        <f t="shared" si="112"/>
        <v>0</v>
      </c>
      <c r="W157" s="76">
        <f t="shared" si="113"/>
        <v>3</v>
      </c>
      <c r="X157" s="77"/>
      <c r="Y157" s="110"/>
    </row>
    <row r="158" spans="1:25" s="71" customFormat="1" ht="135" customHeight="1" x14ac:dyDescent="0.2">
      <c r="A158" s="107" t="s">
        <v>418</v>
      </c>
      <c r="B158" s="108" t="s">
        <v>139</v>
      </c>
      <c r="C158" s="73" t="s">
        <v>36</v>
      </c>
      <c r="D158" s="74"/>
      <c r="E158" s="73"/>
      <c r="F158" s="81" t="s">
        <v>620</v>
      </c>
      <c r="G158" s="31"/>
      <c r="H158" s="1" t="s">
        <v>39</v>
      </c>
      <c r="I158" s="1" t="s">
        <v>39</v>
      </c>
      <c r="J158" s="1" t="s">
        <v>39</v>
      </c>
      <c r="K158" s="76">
        <f t="shared" si="101"/>
        <v>0</v>
      </c>
      <c r="L158" s="76">
        <f t="shared" si="102"/>
        <v>0</v>
      </c>
      <c r="M158" s="76">
        <f t="shared" si="103"/>
        <v>0</v>
      </c>
      <c r="N158" s="76">
        <f t="shared" si="104"/>
        <v>0</v>
      </c>
      <c r="O158" s="76">
        <f t="shared" si="105"/>
        <v>0</v>
      </c>
      <c r="P158" s="76">
        <f t="shared" si="106"/>
        <v>0</v>
      </c>
      <c r="Q158" s="76">
        <f t="shared" si="107"/>
        <v>0</v>
      </c>
      <c r="R158" s="76">
        <f t="shared" si="108"/>
        <v>0</v>
      </c>
      <c r="S158" s="76">
        <f t="shared" si="109"/>
        <v>0</v>
      </c>
      <c r="T158" s="76">
        <f t="shared" si="110"/>
        <v>0</v>
      </c>
      <c r="U158" s="76">
        <f t="shared" si="111"/>
        <v>0</v>
      </c>
      <c r="V158" s="76">
        <f t="shared" si="112"/>
        <v>0</v>
      </c>
      <c r="W158" s="76">
        <f t="shared" si="113"/>
        <v>3</v>
      </c>
      <c r="X158" s="77"/>
      <c r="Y158" s="110"/>
    </row>
    <row r="159" spans="1:25" s="71" customFormat="1" ht="135" customHeight="1" x14ac:dyDescent="0.2">
      <c r="A159" s="107" t="s">
        <v>419</v>
      </c>
      <c r="B159" s="108" t="s">
        <v>139</v>
      </c>
      <c r="C159" s="73" t="s">
        <v>36</v>
      </c>
      <c r="D159" s="74"/>
      <c r="E159" s="73"/>
      <c r="F159" s="81" t="s">
        <v>621</v>
      </c>
      <c r="G159" s="31"/>
      <c r="H159" s="1" t="s">
        <v>39</v>
      </c>
      <c r="I159" s="1" t="s">
        <v>39</v>
      </c>
      <c r="J159" s="1" t="s">
        <v>39</v>
      </c>
      <c r="K159" s="76">
        <f t="shared" si="101"/>
        <v>0</v>
      </c>
      <c r="L159" s="76">
        <f t="shared" si="102"/>
        <v>0</v>
      </c>
      <c r="M159" s="76">
        <f t="shared" si="103"/>
        <v>0</v>
      </c>
      <c r="N159" s="76">
        <f t="shared" si="104"/>
        <v>0</v>
      </c>
      <c r="O159" s="76">
        <f t="shared" si="105"/>
        <v>0</v>
      </c>
      <c r="P159" s="76">
        <f t="shared" si="106"/>
        <v>0</v>
      </c>
      <c r="Q159" s="76">
        <f t="shared" si="107"/>
        <v>0</v>
      </c>
      <c r="R159" s="76">
        <f t="shared" si="108"/>
        <v>0</v>
      </c>
      <c r="S159" s="76">
        <f t="shared" si="109"/>
        <v>0</v>
      </c>
      <c r="T159" s="76">
        <f t="shared" si="110"/>
        <v>0</v>
      </c>
      <c r="U159" s="76">
        <f t="shared" si="111"/>
        <v>0</v>
      </c>
      <c r="V159" s="76">
        <f t="shared" si="112"/>
        <v>0</v>
      </c>
      <c r="W159" s="76">
        <f t="shared" si="113"/>
        <v>3</v>
      </c>
      <c r="X159" s="77"/>
      <c r="Y159" s="110"/>
    </row>
    <row r="160" spans="1:25" s="71" customFormat="1" ht="75" customHeight="1" x14ac:dyDescent="0.2">
      <c r="A160" s="107" t="s">
        <v>420</v>
      </c>
      <c r="B160" s="108" t="s">
        <v>139</v>
      </c>
      <c r="C160" s="73" t="s">
        <v>36</v>
      </c>
      <c r="D160" s="74"/>
      <c r="E160" s="73"/>
      <c r="F160" s="81" t="s">
        <v>622</v>
      </c>
      <c r="G160" s="31"/>
      <c r="H160" s="1" t="s">
        <v>39</v>
      </c>
      <c r="I160" s="1" t="s">
        <v>39</v>
      </c>
      <c r="J160" s="1" t="s">
        <v>39</v>
      </c>
      <c r="K160" s="76">
        <f t="shared" si="101"/>
        <v>0</v>
      </c>
      <c r="L160" s="76">
        <f t="shared" si="102"/>
        <v>0</v>
      </c>
      <c r="M160" s="76">
        <f t="shared" si="103"/>
        <v>0</v>
      </c>
      <c r="N160" s="76">
        <f t="shared" si="104"/>
        <v>0</v>
      </c>
      <c r="O160" s="76">
        <f t="shared" si="105"/>
        <v>0</v>
      </c>
      <c r="P160" s="76">
        <f t="shared" si="106"/>
        <v>0</v>
      </c>
      <c r="Q160" s="76">
        <f t="shared" si="107"/>
        <v>0</v>
      </c>
      <c r="R160" s="76">
        <f t="shared" si="108"/>
        <v>0</v>
      </c>
      <c r="S160" s="76">
        <f t="shared" si="109"/>
        <v>0</v>
      </c>
      <c r="T160" s="76">
        <f t="shared" si="110"/>
        <v>0</v>
      </c>
      <c r="U160" s="76">
        <f t="shared" si="111"/>
        <v>0</v>
      </c>
      <c r="V160" s="76">
        <f t="shared" si="112"/>
        <v>0</v>
      </c>
      <c r="W160" s="76">
        <f t="shared" si="113"/>
        <v>3</v>
      </c>
      <c r="X160" s="77"/>
      <c r="Y160" s="110"/>
    </row>
    <row r="161" spans="1:25" s="71" customFormat="1" ht="75" customHeight="1" x14ac:dyDescent="0.2">
      <c r="A161" s="107" t="s">
        <v>421</v>
      </c>
      <c r="B161" s="108" t="s">
        <v>139</v>
      </c>
      <c r="C161" s="73" t="s">
        <v>36</v>
      </c>
      <c r="D161" s="74"/>
      <c r="E161" s="73"/>
      <c r="F161" s="81" t="s">
        <v>623</v>
      </c>
      <c r="G161" s="31"/>
      <c r="H161" s="1" t="s">
        <v>39</v>
      </c>
      <c r="I161" s="1" t="s">
        <v>39</v>
      </c>
      <c r="J161" s="1" t="s">
        <v>39</v>
      </c>
      <c r="K161" s="76">
        <f t="shared" si="101"/>
        <v>0</v>
      </c>
      <c r="L161" s="76">
        <f t="shared" si="102"/>
        <v>0</v>
      </c>
      <c r="M161" s="76">
        <f t="shared" si="103"/>
        <v>0</v>
      </c>
      <c r="N161" s="76">
        <f t="shared" si="104"/>
        <v>0</v>
      </c>
      <c r="O161" s="76">
        <f t="shared" si="105"/>
        <v>0</v>
      </c>
      <c r="P161" s="76">
        <f t="shared" si="106"/>
        <v>0</v>
      </c>
      <c r="Q161" s="76">
        <f t="shared" si="107"/>
        <v>0</v>
      </c>
      <c r="R161" s="76">
        <f t="shared" si="108"/>
        <v>0</v>
      </c>
      <c r="S161" s="76">
        <f t="shared" si="109"/>
        <v>0</v>
      </c>
      <c r="T161" s="76">
        <f t="shared" si="110"/>
        <v>0</v>
      </c>
      <c r="U161" s="76">
        <f t="shared" si="111"/>
        <v>0</v>
      </c>
      <c r="V161" s="76">
        <f t="shared" si="112"/>
        <v>0</v>
      </c>
      <c r="W161" s="76">
        <f t="shared" si="113"/>
        <v>3</v>
      </c>
      <c r="X161" s="77"/>
      <c r="Y161" s="110"/>
    </row>
    <row r="162" spans="1:25" s="71" customFormat="1" ht="75" customHeight="1" x14ac:dyDescent="0.2">
      <c r="A162" s="107" t="s">
        <v>422</v>
      </c>
      <c r="B162" s="108" t="s">
        <v>139</v>
      </c>
      <c r="C162" s="73" t="s">
        <v>36</v>
      </c>
      <c r="D162" s="74"/>
      <c r="E162" s="73"/>
      <c r="F162" s="81" t="s">
        <v>624</v>
      </c>
      <c r="G162" s="31"/>
      <c r="H162" s="1" t="s">
        <v>39</v>
      </c>
      <c r="I162" s="1" t="s">
        <v>39</v>
      </c>
      <c r="J162" s="1" t="s">
        <v>39</v>
      </c>
      <c r="K162" s="76">
        <f t="shared" si="101"/>
        <v>0</v>
      </c>
      <c r="L162" s="76">
        <f t="shared" si="102"/>
        <v>0</v>
      </c>
      <c r="M162" s="76">
        <f t="shared" si="103"/>
        <v>0</v>
      </c>
      <c r="N162" s="76">
        <f t="shared" si="104"/>
        <v>0</v>
      </c>
      <c r="O162" s="76">
        <f t="shared" si="105"/>
        <v>0</v>
      </c>
      <c r="P162" s="76">
        <f t="shared" si="106"/>
        <v>0</v>
      </c>
      <c r="Q162" s="76">
        <f t="shared" si="107"/>
        <v>0</v>
      </c>
      <c r="R162" s="76">
        <f t="shared" si="108"/>
        <v>0</v>
      </c>
      <c r="S162" s="76">
        <f t="shared" si="109"/>
        <v>0</v>
      </c>
      <c r="T162" s="76">
        <f t="shared" si="110"/>
        <v>0</v>
      </c>
      <c r="U162" s="76">
        <f t="shared" si="111"/>
        <v>0</v>
      </c>
      <c r="V162" s="76">
        <f t="shared" si="112"/>
        <v>0</v>
      </c>
      <c r="W162" s="76">
        <f t="shared" si="113"/>
        <v>3</v>
      </c>
      <c r="X162" s="77"/>
      <c r="Y162" s="110"/>
    </row>
    <row r="163" spans="1:25" s="71" customFormat="1" ht="75" customHeight="1" x14ac:dyDescent="0.2">
      <c r="A163" s="107" t="s">
        <v>423</v>
      </c>
      <c r="B163" s="108" t="s">
        <v>139</v>
      </c>
      <c r="C163" s="73" t="s">
        <v>36</v>
      </c>
      <c r="D163" s="74"/>
      <c r="E163" s="73"/>
      <c r="F163" s="81" t="s">
        <v>625</v>
      </c>
      <c r="G163" s="31"/>
      <c r="H163" s="1" t="s">
        <v>39</v>
      </c>
      <c r="I163" s="1" t="s">
        <v>39</v>
      </c>
      <c r="J163" s="1" t="s">
        <v>39</v>
      </c>
      <c r="K163" s="76">
        <f t="shared" si="101"/>
        <v>0</v>
      </c>
      <c r="L163" s="76">
        <f t="shared" si="102"/>
        <v>0</v>
      </c>
      <c r="M163" s="76">
        <f t="shared" si="103"/>
        <v>0</v>
      </c>
      <c r="N163" s="76">
        <f t="shared" si="104"/>
        <v>0</v>
      </c>
      <c r="O163" s="76">
        <f t="shared" si="105"/>
        <v>0</v>
      </c>
      <c r="P163" s="76">
        <f t="shared" si="106"/>
        <v>0</v>
      </c>
      <c r="Q163" s="76">
        <f t="shared" si="107"/>
        <v>0</v>
      </c>
      <c r="R163" s="76">
        <f t="shared" si="108"/>
        <v>0</v>
      </c>
      <c r="S163" s="76">
        <f t="shared" si="109"/>
        <v>0</v>
      </c>
      <c r="T163" s="76">
        <f t="shared" si="110"/>
        <v>0</v>
      </c>
      <c r="U163" s="76">
        <f t="shared" si="111"/>
        <v>0</v>
      </c>
      <c r="V163" s="76">
        <f t="shared" si="112"/>
        <v>0</v>
      </c>
      <c r="W163" s="76">
        <f t="shared" si="113"/>
        <v>3</v>
      </c>
      <c r="X163" s="77"/>
      <c r="Y163" s="110"/>
    </row>
    <row r="164" spans="1:25" s="71" customFormat="1" ht="75" customHeight="1" x14ac:dyDescent="0.2">
      <c r="A164" s="107" t="s">
        <v>424</v>
      </c>
      <c r="B164" s="108" t="s">
        <v>139</v>
      </c>
      <c r="C164" s="73" t="s">
        <v>36</v>
      </c>
      <c r="D164" s="74"/>
      <c r="E164" s="73"/>
      <c r="F164" s="115" t="s">
        <v>687</v>
      </c>
      <c r="G164" s="31"/>
      <c r="H164" s="1" t="s">
        <v>39</v>
      </c>
      <c r="I164" s="1" t="s">
        <v>39</v>
      </c>
      <c r="J164" s="1" t="s">
        <v>39</v>
      </c>
      <c r="K164" s="76">
        <f t="shared" ref="K164:K167" si="126">COUNTIFS(C164:C164,"=High",H164:H164,"=YES-Fully meets")</f>
        <v>0</v>
      </c>
      <c r="L164" s="76">
        <f t="shared" ref="L164:L167" si="127">COUNTIFS(C164:C164,"=High",H164:H164,"=YES-Partially meets")</f>
        <v>0</v>
      </c>
      <c r="M164" s="76">
        <f t="shared" ref="M164:M167" si="128">COUNTIFS(C164:C164,"=High",H164:H164,"=NO-Does not meet")</f>
        <v>0</v>
      </c>
      <c r="N164" s="76">
        <f t="shared" ref="N164:N167" si="129">COUNTIFS(C164:C164,"=Medium",H164:H164,"=YES-Fully meets")</f>
        <v>0</v>
      </c>
      <c r="O164" s="76">
        <f t="shared" ref="O164:O167" si="130">COUNTIFS(C164:C164,"=Medium",H164:H164,"=YES-Partially meets")</f>
        <v>0</v>
      </c>
      <c r="P164" s="76">
        <f t="shared" ref="P164:P167" si="131">COUNTIFS(C164:C164,"=Medium",H164:H164,"=NO-Does not meet")</f>
        <v>0</v>
      </c>
      <c r="Q164" s="76">
        <f t="shared" ref="Q164:Q167" si="132">COUNTIFS(C164:C164,"=Low",H164:H164,"=YES-Fully meets")</f>
        <v>0</v>
      </c>
      <c r="R164" s="76">
        <f t="shared" ref="R164:R167" si="133">COUNTIFS(C164:C164,"=Low",H164:H164,"=YES-Partially meets")</f>
        <v>0</v>
      </c>
      <c r="S164" s="76">
        <f t="shared" ref="S164:S167" si="134">COUNTIFS(C164:C164,"=Low",H164:H164,"=NO-Does not meet")</f>
        <v>0</v>
      </c>
      <c r="T164" s="76">
        <f t="shared" ref="T164:T167" si="135">+(K164*$K$2)+(L164*$L$2)+(M164*$M$2)+(N164*$N$2)+(O164*$O$2)+(P164*$P$2)+(Q164*$Q$2)+(R164*$R$2)+(S164*$S$2)</f>
        <v>0</v>
      </c>
      <c r="U164" s="76">
        <f t="shared" si="111"/>
        <v>0</v>
      </c>
      <c r="V164" s="76">
        <f t="shared" ref="V164:V167" si="136">+T164*U164</f>
        <v>0</v>
      </c>
      <c r="W164" s="76">
        <f t="shared" ref="W164:W167" si="137">IF(C164="High",$K$2,IF(C164="Medium",$N$2,$Q$2))</f>
        <v>3</v>
      </c>
      <c r="X164" s="77"/>
      <c r="Y164" s="110"/>
    </row>
    <row r="165" spans="1:25" s="71" customFormat="1" ht="75" customHeight="1" x14ac:dyDescent="0.2">
      <c r="A165" s="107" t="s">
        <v>425</v>
      </c>
      <c r="B165" s="108" t="s">
        <v>139</v>
      </c>
      <c r="C165" s="73" t="s">
        <v>36</v>
      </c>
      <c r="D165" s="74"/>
      <c r="E165" s="73"/>
      <c r="F165" s="115" t="s">
        <v>688</v>
      </c>
      <c r="G165" s="31"/>
      <c r="H165" s="1" t="s">
        <v>39</v>
      </c>
      <c r="I165" s="1" t="s">
        <v>39</v>
      </c>
      <c r="J165" s="1" t="s">
        <v>39</v>
      </c>
      <c r="K165" s="76">
        <f t="shared" si="126"/>
        <v>0</v>
      </c>
      <c r="L165" s="76">
        <f t="shared" si="127"/>
        <v>0</v>
      </c>
      <c r="M165" s="76">
        <f t="shared" si="128"/>
        <v>0</v>
      </c>
      <c r="N165" s="76">
        <f t="shared" si="129"/>
        <v>0</v>
      </c>
      <c r="O165" s="76">
        <f t="shared" si="130"/>
        <v>0</v>
      </c>
      <c r="P165" s="76">
        <f t="shared" si="131"/>
        <v>0</v>
      </c>
      <c r="Q165" s="76">
        <f t="shared" si="132"/>
        <v>0</v>
      </c>
      <c r="R165" s="76">
        <f t="shared" si="133"/>
        <v>0</v>
      </c>
      <c r="S165" s="76">
        <f t="shared" si="134"/>
        <v>0</v>
      </c>
      <c r="T165" s="76">
        <f t="shared" si="135"/>
        <v>0</v>
      </c>
      <c r="U165" s="76">
        <f t="shared" si="111"/>
        <v>0</v>
      </c>
      <c r="V165" s="76">
        <f t="shared" si="136"/>
        <v>0</v>
      </c>
      <c r="W165" s="76">
        <f t="shared" si="137"/>
        <v>3</v>
      </c>
      <c r="X165" s="77"/>
      <c r="Y165" s="110"/>
    </row>
    <row r="166" spans="1:25" s="71" customFormat="1" ht="75" customHeight="1" x14ac:dyDescent="0.2">
      <c r="A166" s="107" t="s">
        <v>426</v>
      </c>
      <c r="B166" s="108" t="s">
        <v>139</v>
      </c>
      <c r="C166" s="73" t="s">
        <v>36</v>
      </c>
      <c r="D166" s="74"/>
      <c r="E166" s="73"/>
      <c r="F166" s="115" t="s">
        <v>487</v>
      </c>
      <c r="G166" s="31"/>
      <c r="H166" s="1" t="s">
        <v>39</v>
      </c>
      <c r="I166" s="1" t="s">
        <v>39</v>
      </c>
      <c r="J166" s="1" t="s">
        <v>39</v>
      </c>
      <c r="K166" s="76">
        <f t="shared" si="126"/>
        <v>0</v>
      </c>
      <c r="L166" s="76">
        <f t="shared" si="127"/>
        <v>0</v>
      </c>
      <c r="M166" s="76">
        <f t="shared" si="128"/>
        <v>0</v>
      </c>
      <c r="N166" s="76">
        <f t="shared" si="129"/>
        <v>0</v>
      </c>
      <c r="O166" s="76">
        <f t="shared" si="130"/>
        <v>0</v>
      </c>
      <c r="P166" s="76">
        <f t="shared" si="131"/>
        <v>0</v>
      </c>
      <c r="Q166" s="76">
        <f t="shared" si="132"/>
        <v>0</v>
      </c>
      <c r="R166" s="76">
        <f t="shared" si="133"/>
        <v>0</v>
      </c>
      <c r="S166" s="76">
        <f t="shared" si="134"/>
        <v>0</v>
      </c>
      <c r="T166" s="76">
        <f t="shared" si="135"/>
        <v>0</v>
      </c>
      <c r="U166" s="76">
        <f t="shared" si="111"/>
        <v>0</v>
      </c>
      <c r="V166" s="76">
        <f t="shared" si="136"/>
        <v>0</v>
      </c>
      <c r="W166" s="76">
        <f t="shared" si="137"/>
        <v>3</v>
      </c>
      <c r="X166" s="77"/>
      <c r="Y166" s="110"/>
    </row>
    <row r="167" spans="1:25" s="71" customFormat="1" ht="128.25" customHeight="1" x14ac:dyDescent="0.2">
      <c r="A167" s="107" t="s">
        <v>427</v>
      </c>
      <c r="B167" s="108" t="s">
        <v>139</v>
      </c>
      <c r="C167" s="73" t="s">
        <v>36</v>
      </c>
      <c r="D167" s="74"/>
      <c r="E167" s="73"/>
      <c r="F167" s="115" t="s">
        <v>488</v>
      </c>
      <c r="G167" s="31"/>
      <c r="H167" s="1" t="s">
        <v>39</v>
      </c>
      <c r="I167" s="1" t="s">
        <v>39</v>
      </c>
      <c r="J167" s="1" t="s">
        <v>39</v>
      </c>
      <c r="K167" s="76">
        <f t="shared" si="126"/>
        <v>0</v>
      </c>
      <c r="L167" s="76">
        <f t="shared" si="127"/>
        <v>0</v>
      </c>
      <c r="M167" s="76">
        <f t="shared" si="128"/>
        <v>0</v>
      </c>
      <c r="N167" s="76">
        <f t="shared" si="129"/>
        <v>0</v>
      </c>
      <c r="O167" s="76">
        <f t="shared" si="130"/>
        <v>0</v>
      </c>
      <c r="P167" s="76">
        <f t="shared" si="131"/>
        <v>0</v>
      </c>
      <c r="Q167" s="76">
        <f t="shared" si="132"/>
        <v>0</v>
      </c>
      <c r="R167" s="76">
        <f t="shared" si="133"/>
        <v>0</v>
      </c>
      <c r="S167" s="76">
        <f t="shared" si="134"/>
        <v>0</v>
      </c>
      <c r="T167" s="76">
        <f t="shared" si="135"/>
        <v>0</v>
      </c>
      <c r="U167" s="76">
        <f t="shared" si="111"/>
        <v>0</v>
      </c>
      <c r="V167" s="76">
        <f t="shared" si="136"/>
        <v>0</v>
      </c>
      <c r="W167" s="76">
        <f t="shared" si="137"/>
        <v>3</v>
      </c>
      <c r="X167" s="77"/>
      <c r="Y167" s="110"/>
    </row>
    <row r="168" spans="1:25" s="71" customFormat="1" ht="75" customHeight="1" x14ac:dyDescent="0.2">
      <c r="A168" s="107" t="s">
        <v>428</v>
      </c>
      <c r="B168" s="108" t="s">
        <v>139</v>
      </c>
      <c r="C168" s="117" t="s">
        <v>36</v>
      </c>
      <c r="D168" s="118"/>
      <c r="E168" s="117"/>
      <c r="F168" s="115" t="s">
        <v>483</v>
      </c>
      <c r="G168" s="31"/>
      <c r="H168" s="1" t="s">
        <v>39</v>
      </c>
      <c r="I168" s="1" t="s">
        <v>39</v>
      </c>
      <c r="J168" s="1" t="s">
        <v>39</v>
      </c>
      <c r="K168" s="76">
        <f t="shared" ref="K168:K201" si="138">COUNTIFS(C168:C168,"=High",H168:H168,"=YES-Fully meets")</f>
        <v>0</v>
      </c>
      <c r="L168" s="76">
        <f t="shared" ref="L168:L201" si="139">COUNTIFS(C168:C168,"=High",H168:H168,"=YES-Partially meets")</f>
        <v>0</v>
      </c>
      <c r="M168" s="76">
        <f t="shared" ref="M168:M201" si="140">COUNTIFS(C168:C168,"=High",H168:H168,"=NO-Does not meet")</f>
        <v>0</v>
      </c>
      <c r="N168" s="76">
        <f t="shared" ref="N168:N201" si="141">COUNTIFS(C168:C168,"=Medium",H168:H168,"=YES-Fully meets")</f>
        <v>0</v>
      </c>
      <c r="O168" s="76">
        <f t="shared" ref="O168:O201" si="142">COUNTIFS(C168:C168,"=Medium",H168:H168,"=YES-Partially meets")</f>
        <v>0</v>
      </c>
      <c r="P168" s="76">
        <f t="shared" ref="P168:P201" si="143">COUNTIFS(C168:C168,"=Medium",H168:H168,"=NO-Does not meet")</f>
        <v>0</v>
      </c>
      <c r="Q168" s="76">
        <f t="shared" ref="Q168:Q201" si="144">COUNTIFS(C168:C168,"=Low",H168:H168,"=YES-Fully meets")</f>
        <v>0</v>
      </c>
      <c r="R168" s="76">
        <f t="shared" ref="R168:R201" si="145">COUNTIFS(C168:C168,"=Low",H168:H168,"=YES-Partially meets")</f>
        <v>0</v>
      </c>
      <c r="S168" s="76">
        <f t="shared" ref="S168:S201" si="146">COUNTIFS(C168:C168,"=Low",H168:H168,"=NO-Does not meet")</f>
        <v>0</v>
      </c>
      <c r="T168" s="76">
        <f t="shared" ref="T168:T199" si="147">+(K168*$K$2)+(L168*$L$2)+(M168*$M$2)+(N168*$N$2)+(O168*$O$2)+(P168*$P$2)+(Q168*$Q$2)+(R168*$R$2)+(S168*$S$2)</f>
        <v>0</v>
      </c>
      <c r="U168" s="76">
        <f t="shared" ref="U168:U201" si="148">IF($I168="Production",1,IF($I168="Development",0.25,0))</f>
        <v>0</v>
      </c>
      <c r="V168" s="76">
        <f t="shared" ref="V168:V199" si="149">+T168*U168</f>
        <v>0</v>
      </c>
      <c r="W168" s="76">
        <f t="shared" ref="W168:W201" si="150">IF(C168="High",$K$2,IF(C168="Medium",$N$2,$Q$2))</f>
        <v>3</v>
      </c>
      <c r="X168" s="77"/>
      <c r="Y168" s="110"/>
    </row>
    <row r="169" spans="1:25" s="71" customFormat="1" ht="75" customHeight="1" x14ac:dyDescent="0.2">
      <c r="A169" s="107" t="s">
        <v>429</v>
      </c>
      <c r="B169" s="108" t="s">
        <v>239</v>
      </c>
      <c r="C169" s="73" t="s">
        <v>36</v>
      </c>
      <c r="D169" s="74"/>
      <c r="E169" s="73"/>
      <c r="F169" s="115" t="s">
        <v>626</v>
      </c>
      <c r="G169" s="31"/>
      <c r="H169" s="1" t="s">
        <v>39</v>
      </c>
      <c r="I169" s="1" t="s">
        <v>39</v>
      </c>
      <c r="J169" s="1" t="s">
        <v>39</v>
      </c>
      <c r="K169" s="76">
        <f t="shared" si="138"/>
        <v>0</v>
      </c>
      <c r="L169" s="76">
        <f t="shared" si="139"/>
        <v>0</v>
      </c>
      <c r="M169" s="76">
        <f t="shared" si="140"/>
        <v>0</v>
      </c>
      <c r="N169" s="76">
        <f t="shared" si="141"/>
        <v>0</v>
      </c>
      <c r="O169" s="76">
        <f t="shared" si="142"/>
        <v>0</v>
      </c>
      <c r="P169" s="76">
        <f t="shared" si="143"/>
        <v>0</v>
      </c>
      <c r="Q169" s="76">
        <f t="shared" si="144"/>
        <v>0</v>
      </c>
      <c r="R169" s="76">
        <f t="shared" si="145"/>
        <v>0</v>
      </c>
      <c r="S169" s="76">
        <f t="shared" si="146"/>
        <v>0</v>
      </c>
      <c r="T169" s="76">
        <f t="shared" si="147"/>
        <v>0</v>
      </c>
      <c r="U169" s="76">
        <f t="shared" si="148"/>
        <v>0</v>
      </c>
      <c r="V169" s="76">
        <f t="shared" si="149"/>
        <v>0</v>
      </c>
      <c r="W169" s="76">
        <f t="shared" si="150"/>
        <v>3</v>
      </c>
      <c r="X169" s="77"/>
      <c r="Y169" s="110"/>
    </row>
    <row r="170" spans="1:25" s="71" customFormat="1" ht="75" customHeight="1" x14ac:dyDescent="0.2">
      <c r="A170" s="107" t="s">
        <v>430</v>
      </c>
      <c r="B170" s="108" t="s">
        <v>239</v>
      </c>
      <c r="C170" s="73" t="s">
        <v>36</v>
      </c>
      <c r="D170" s="74"/>
      <c r="E170" s="73"/>
      <c r="F170" s="115" t="s">
        <v>627</v>
      </c>
      <c r="G170" s="31"/>
      <c r="H170" s="1" t="s">
        <v>39</v>
      </c>
      <c r="I170" s="1" t="s">
        <v>39</v>
      </c>
      <c r="J170" s="1" t="s">
        <v>39</v>
      </c>
      <c r="K170" s="76">
        <f t="shared" si="138"/>
        <v>0</v>
      </c>
      <c r="L170" s="76">
        <f t="shared" si="139"/>
        <v>0</v>
      </c>
      <c r="M170" s="76">
        <f t="shared" si="140"/>
        <v>0</v>
      </c>
      <c r="N170" s="76">
        <f t="shared" si="141"/>
        <v>0</v>
      </c>
      <c r="O170" s="76">
        <f t="shared" si="142"/>
        <v>0</v>
      </c>
      <c r="P170" s="76">
        <f t="shared" si="143"/>
        <v>0</v>
      </c>
      <c r="Q170" s="76">
        <f t="shared" si="144"/>
        <v>0</v>
      </c>
      <c r="R170" s="76">
        <f t="shared" si="145"/>
        <v>0</v>
      </c>
      <c r="S170" s="76">
        <f t="shared" si="146"/>
        <v>0</v>
      </c>
      <c r="T170" s="76">
        <f t="shared" si="147"/>
        <v>0</v>
      </c>
      <c r="U170" s="76">
        <f t="shared" si="148"/>
        <v>0</v>
      </c>
      <c r="V170" s="76">
        <f t="shared" si="149"/>
        <v>0</v>
      </c>
      <c r="W170" s="76">
        <f t="shared" si="150"/>
        <v>3</v>
      </c>
      <c r="X170" s="77"/>
      <c r="Y170" s="110"/>
    </row>
    <row r="171" spans="1:25" s="71" customFormat="1" ht="75" customHeight="1" x14ac:dyDescent="0.2">
      <c r="A171" s="107" t="s">
        <v>431</v>
      </c>
      <c r="B171" s="108" t="s">
        <v>239</v>
      </c>
      <c r="C171" s="73" t="s">
        <v>36</v>
      </c>
      <c r="D171" s="74"/>
      <c r="E171" s="73"/>
      <c r="F171" s="115" t="s">
        <v>628</v>
      </c>
      <c r="G171" s="31"/>
      <c r="H171" s="1" t="s">
        <v>39</v>
      </c>
      <c r="I171" s="1" t="s">
        <v>39</v>
      </c>
      <c r="J171" s="1" t="s">
        <v>39</v>
      </c>
      <c r="K171" s="76">
        <f t="shared" si="138"/>
        <v>0</v>
      </c>
      <c r="L171" s="76">
        <f t="shared" si="139"/>
        <v>0</v>
      </c>
      <c r="M171" s="76">
        <f t="shared" si="140"/>
        <v>0</v>
      </c>
      <c r="N171" s="76">
        <f t="shared" si="141"/>
        <v>0</v>
      </c>
      <c r="O171" s="76">
        <f t="shared" si="142"/>
        <v>0</v>
      </c>
      <c r="P171" s="76">
        <f t="shared" si="143"/>
        <v>0</v>
      </c>
      <c r="Q171" s="76">
        <f t="shared" si="144"/>
        <v>0</v>
      </c>
      <c r="R171" s="76">
        <f t="shared" si="145"/>
        <v>0</v>
      </c>
      <c r="S171" s="76">
        <f t="shared" si="146"/>
        <v>0</v>
      </c>
      <c r="T171" s="76">
        <f t="shared" si="147"/>
        <v>0</v>
      </c>
      <c r="U171" s="76">
        <f t="shared" si="148"/>
        <v>0</v>
      </c>
      <c r="V171" s="76">
        <f t="shared" si="149"/>
        <v>0</v>
      </c>
      <c r="W171" s="76">
        <f t="shared" si="150"/>
        <v>3</v>
      </c>
      <c r="X171" s="77"/>
      <c r="Y171" s="110"/>
    </row>
    <row r="172" spans="1:25" s="71" customFormat="1" ht="75" customHeight="1" x14ac:dyDescent="0.2">
      <c r="A172" s="107" t="s">
        <v>432</v>
      </c>
      <c r="B172" s="108" t="s">
        <v>239</v>
      </c>
      <c r="C172" s="73" t="s">
        <v>36</v>
      </c>
      <c r="D172" s="74"/>
      <c r="E172" s="73"/>
      <c r="F172" s="115" t="s">
        <v>629</v>
      </c>
      <c r="G172" s="31"/>
      <c r="H172" s="1" t="s">
        <v>39</v>
      </c>
      <c r="I172" s="1" t="s">
        <v>39</v>
      </c>
      <c r="J172" s="1" t="s">
        <v>39</v>
      </c>
      <c r="K172" s="76">
        <f t="shared" si="138"/>
        <v>0</v>
      </c>
      <c r="L172" s="76">
        <f t="shared" si="139"/>
        <v>0</v>
      </c>
      <c r="M172" s="76">
        <f t="shared" si="140"/>
        <v>0</v>
      </c>
      <c r="N172" s="76">
        <f t="shared" si="141"/>
        <v>0</v>
      </c>
      <c r="O172" s="76">
        <f t="shared" si="142"/>
        <v>0</v>
      </c>
      <c r="P172" s="76">
        <f t="shared" si="143"/>
        <v>0</v>
      </c>
      <c r="Q172" s="76">
        <f t="shared" si="144"/>
        <v>0</v>
      </c>
      <c r="R172" s="76">
        <f t="shared" si="145"/>
        <v>0</v>
      </c>
      <c r="S172" s="76">
        <f t="shared" si="146"/>
        <v>0</v>
      </c>
      <c r="T172" s="76">
        <f t="shared" si="147"/>
        <v>0</v>
      </c>
      <c r="U172" s="76">
        <f t="shared" si="148"/>
        <v>0</v>
      </c>
      <c r="V172" s="76">
        <f t="shared" si="149"/>
        <v>0</v>
      </c>
      <c r="W172" s="76">
        <f t="shared" si="150"/>
        <v>3</v>
      </c>
      <c r="X172" s="77"/>
      <c r="Y172" s="110"/>
    </row>
    <row r="173" spans="1:25" s="71" customFormat="1" ht="75" customHeight="1" x14ac:dyDescent="0.2">
      <c r="A173" s="107" t="s">
        <v>433</v>
      </c>
      <c r="B173" s="108" t="s">
        <v>239</v>
      </c>
      <c r="C173" s="73" t="s">
        <v>36</v>
      </c>
      <c r="D173" s="74"/>
      <c r="E173" s="73"/>
      <c r="F173" s="81" t="s">
        <v>630</v>
      </c>
      <c r="G173" s="31"/>
      <c r="H173" s="1" t="s">
        <v>39</v>
      </c>
      <c r="I173" s="1" t="s">
        <v>39</v>
      </c>
      <c r="J173" s="1" t="s">
        <v>39</v>
      </c>
      <c r="K173" s="76">
        <f t="shared" si="138"/>
        <v>0</v>
      </c>
      <c r="L173" s="76">
        <f t="shared" si="139"/>
        <v>0</v>
      </c>
      <c r="M173" s="76">
        <f t="shared" si="140"/>
        <v>0</v>
      </c>
      <c r="N173" s="76">
        <f t="shared" si="141"/>
        <v>0</v>
      </c>
      <c r="O173" s="76">
        <f t="shared" si="142"/>
        <v>0</v>
      </c>
      <c r="P173" s="76">
        <f t="shared" si="143"/>
        <v>0</v>
      </c>
      <c r="Q173" s="76">
        <f t="shared" si="144"/>
        <v>0</v>
      </c>
      <c r="R173" s="76">
        <f t="shared" si="145"/>
        <v>0</v>
      </c>
      <c r="S173" s="76">
        <f t="shared" si="146"/>
        <v>0</v>
      </c>
      <c r="T173" s="76">
        <f t="shared" si="147"/>
        <v>0</v>
      </c>
      <c r="U173" s="76">
        <f t="shared" si="148"/>
        <v>0</v>
      </c>
      <c r="V173" s="76">
        <f t="shared" si="149"/>
        <v>0</v>
      </c>
      <c r="W173" s="76">
        <f t="shared" si="150"/>
        <v>3</v>
      </c>
      <c r="X173" s="77"/>
      <c r="Y173" s="110"/>
    </row>
    <row r="174" spans="1:25" s="71" customFormat="1" ht="75" customHeight="1" x14ac:dyDescent="0.2">
      <c r="A174" s="107" t="s">
        <v>434</v>
      </c>
      <c r="B174" s="108" t="s">
        <v>239</v>
      </c>
      <c r="C174" s="73" t="s">
        <v>36</v>
      </c>
      <c r="D174" s="74"/>
      <c r="E174" s="73"/>
      <c r="F174" s="81" t="s">
        <v>631</v>
      </c>
      <c r="G174" s="31"/>
      <c r="H174" s="1" t="s">
        <v>39</v>
      </c>
      <c r="I174" s="1" t="s">
        <v>39</v>
      </c>
      <c r="J174" s="1" t="s">
        <v>39</v>
      </c>
      <c r="K174" s="76">
        <f t="shared" si="138"/>
        <v>0</v>
      </c>
      <c r="L174" s="76">
        <f t="shared" si="139"/>
        <v>0</v>
      </c>
      <c r="M174" s="76">
        <f t="shared" si="140"/>
        <v>0</v>
      </c>
      <c r="N174" s="76">
        <f t="shared" si="141"/>
        <v>0</v>
      </c>
      <c r="O174" s="76">
        <f t="shared" si="142"/>
        <v>0</v>
      </c>
      <c r="P174" s="76">
        <f t="shared" si="143"/>
        <v>0</v>
      </c>
      <c r="Q174" s="76">
        <f t="shared" si="144"/>
        <v>0</v>
      </c>
      <c r="R174" s="76">
        <f t="shared" si="145"/>
        <v>0</v>
      </c>
      <c r="S174" s="76">
        <f t="shared" si="146"/>
        <v>0</v>
      </c>
      <c r="T174" s="76">
        <f t="shared" si="147"/>
        <v>0</v>
      </c>
      <c r="U174" s="76">
        <f t="shared" si="148"/>
        <v>0</v>
      </c>
      <c r="V174" s="76">
        <f t="shared" si="149"/>
        <v>0</v>
      </c>
      <c r="W174" s="76">
        <f t="shared" si="150"/>
        <v>3</v>
      </c>
      <c r="X174" s="77"/>
      <c r="Y174" s="110"/>
    </row>
    <row r="175" spans="1:25" s="71" customFormat="1" ht="75" customHeight="1" x14ac:dyDescent="0.2">
      <c r="A175" s="107" t="s">
        <v>435</v>
      </c>
      <c r="B175" s="108" t="s">
        <v>248</v>
      </c>
      <c r="C175" s="73" t="s">
        <v>36</v>
      </c>
      <c r="D175" s="74"/>
      <c r="E175" s="73"/>
      <c r="F175" s="115" t="s">
        <v>217</v>
      </c>
      <c r="G175" s="31"/>
      <c r="H175" s="1" t="s">
        <v>39</v>
      </c>
      <c r="I175" s="1" t="s">
        <v>39</v>
      </c>
      <c r="J175" s="1" t="s">
        <v>39</v>
      </c>
      <c r="K175" s="76">
        <f t="shared" si="138"/>
        <v>0</v>
      </c>
      <c r="L175" s="76">
        <f t="shared" si="139"/>
        <v>0</v>
      </c>
      <c r="M175" s="76">
        <f t="shared" si="140"/>
        <v>0</v>
      </c>
      <c r="N175" s="76">
        <f t="shared" si="141"/>
        <v>0</v>
      </c>
      <c r="O175" s="76">
        <f t="shared" si="142"/>
        <v>0</v>
      </c>
      <c r="P175" s="76">
        <f t="shared" si="143"/>
        <v>0</v>
      </c>
      <c r="Q175" s="76">
        <f t="shared" si="144"/>
        <v>0</v>
      </c>
      <c r="R175" s="76">
        <f t="shared" si="145"/>
        <v>0</v>
      </c>
      <c r="S175" s="76">
        <f t="shared" si="146"/>
        <v>0</v>
      </c>
      <c r="T175" s="76">
        <f t="shared" si="147"/>
        <v>0</v>
      </c>
      <c r="U175" s="76">
        <f t="shared" si="148"/>
        <v>0</v>
      </c>
      <c r="V175" s="76">
        <f t="shared" si="149"/>
        <v>0</v>
      </c>
      <c r="W175" s="76">
        <f t="shared" si="150"/>
        <v>3</v>
      </c>
      <c r="X175" s="77"/>
      <c r="Y175" s="110"/>
    </row>
    <row r="176" spans="1:25" s="71" customFormat="1" ht="75" customHeight="1" x14ac:dyDescent="0.2">
      <c r="A176" s="107" t="s">
        <v>436</v>
      </c>
      <c r="B176" s="108" t="s">
        <v>248</v>
      </c>
      <c r="C176" s="73" t="s">
        <v>36</v>
      </c>
      <c r="D176" s="74"/>
      <c r="E176" s="73"/>
      <c r="F176" s="115" t="s">
        <v>218</v>
      </c>
      <c r="G176" s="31"/>
      <c r="H176" s="1" t="s">
        <v>39</v>
      </c>
      <c r="I176" s="1" t="s">
        <v>39</v>
      </c>
      <c r="J176" s="1" t="s">
        <v>39</v>
      </c>
      <c r="K176" s="76">
        <f t="shared" si="138"/>
        <v>0</v>
      </c>
      <c r="L176" s="76">
        <f t="shared" si="139"/>
        <v>0</v>
      </c>
      <c r="M176" s="76">
        <f t="shared" si="140"/>
        <v>0</v>
      </c>
      <c r="N176" s="76">
        <f t="shared" si="141"/>
        <v>0</v>
      </c>
      <c r="O176" s="76">
        <f t="shared" si="142"/>
        <v>0</v>
      </c>
      <c r="P176" s="76">
        <f t="shared" si="143"/>
        <v>0</v>
      </c>
      <c r="Q176" s="76">
        <f t="shared" si="144"/>
        <v>0</v>
      </c>
      <c r="R176" s="76">
        <f t="shared" si="145"/>
        <v>0</v>
      </c>
      <c r="S176" s="76">
        <f t="shared" si="146"/>
        <v>0</v>
      </c>
      <c r="T176" s="76">
        <f t="shared" si="147"/>
        <v>0</v>
      </c>
      <c r="U176" s="76">
        <f t="shared" si="148"/>
        <v>0</v>
      </c>
      <c r="V176" s="76">
        <f t="shared" si="149"/>
        <v>0</v>
      </c>
      <c r="W176" s="76">
        <f t="shared" si="150"/>
        <v>3</v>
      </c>
      <c r="X176" s="77"/>
      <c r="Y176" s="110"/>
    </row>
    <row r="177" spans="1:25" s="71" customFormat="1" ht="75" customHeight="1" x14ac:dyDescent="0.2">
      <c r="A177" s="107" t="s">
        <v>437</v>
      </c>
      <c r="B177" s="108" t="s">
        <v>248</v>
      </c>
      <c r="C177" s="73" t="s">
        <v>36</v>
      </c>
      <c r="D177" s="74"/>
      <c r="E177" s="73"/>
      <c r="F177" s="119" t="s">
        <v>213</v>
      </c>
      <c r="G177" s="31"/>
      <c r="H177" s="1" t="s">
        <v>39</v>
      </c>
      <c r="I177" s="1" t="s">
        <v>39</v>
      </c>
      <c r="J177" s="1" t="s">
        <v>39</v>
      </c>
      <c r="K177" s="76">
        <f t="shared" si="138"/>
        <v>0</v>
      </c>
      <c r="L177" s="76">
        <f t="shared" si="139"/>
        <v>0</v>
      </c>
      <c r="M177" s="76">
        <f t="shared" si="140"/>
        <v>0</v>
      </c>
      <c r="N177" s="76">
        <f t="shared" si="141"/>
        <v>0</v>
      </c>
      <c r="O177" s="76">
        <f t="shared" si="142"/>
        <v>0</v>
      </c>
      <c r="P177" s="76">
        <f t="shared" si="143"/>
        <v>0</v>
      </c>
      <c r="Q177" s="76">
        <f t="shared" si="144"/>
        <v>0</v>
      </c>
      <c r="R177" s="76">
        <f t="shared" si="145"/>
        <v>0</v>
      </c>
      <c r="S177" s="76">
        <f t="shared" si="146"/>
        <v>0</v>
      </c>
      <c r="T177" s="76">
        <f t="shared" si="147"/>
        <v>0</v>
      </c>
      <c r="U177" s="76">
        <f t="shared" si="148"/>
        <v>0</v>
      </c>
      <c r="V177" s="76">
        <f t="shared" si="149"/>
        <v>0</v>
      </c>
      <c r="W177" s="76">
        <f t="shared" si="150"/>
        <v>3</v>
      </c>
      <c r="X177" s="77"/>
      <c r="Y177" s="110"/>
    </row>
    <row r="178" spans="1:25" s="71" customFormat="1" ht="75" customHeight="1" x14ac:dyDescent="0.2">
      <c r="A178" s="107" t="s">
        <v>438</v>
      </c>
      <c r="B178" s="108" t="s">
        <v>248</v>
      </c>
      <c r="C178" s="73" t="s">
        <v>36</v>
      </c>
      <c r="D178" s="74"/>
      <c r="E178" s="73"/>
      <c r="F178" s="119" t="s">
        <v>489</v>
      </c>
      <c r="G178" s="31"/>
      <c r="H178" s="1" t="s">
        <v>39</v>
      </c>
      <c r="I178" s="1" t="s">
        <v>39</v>
      </c>
      <c r="J178" s="1" t="s">
        <v>39</v>
      </c>
      <c r="K178" s="76">
        <f t="shared" si="138"/>
        <v>0</v>
      </c>
      <c r="L178" s="76">
        <f t="shared" si="139"/>
        <v>0</v>
      </c>
      <c r="M178" s="76">
        <f t="shared" si="140"/>
        <v>0</v>
      </c>
      <c r="N178" s="76">
        <f t="shared" si="141"/>
        <v>0</v>
      </c>
      <c r="O178" s="76">
        <f t="shared" si="142"/>
        <v>0</v>
      </c>
      <c r="P178" s="76">
        <f t="shared" si="143"/>
        <v>0</v>
      </c>
      <c r="Q178" s="76">
        <f t="shared" si="144"/>
        <v>0</v>
      </c>
      <c r="R178" s="76">
        <f t="shared" si="145"/>
        <v>0</v>
      </c>
      <c r="S178" s="76">
        <f t="shared" si="146"/>
        <v>0</v>
      </c>
      <c r="T178" s="76">
        <f t="shared" si="147"/>
        <v>0</v>
      </c>
      <c r="U178" s="76">
        <f t="shared" si="148"/>
        <v>0</v>
      </c>
      <c r="V178" s="76">
        <f t="shared" si="149"/>
        <v>0</v>
      </c>
      <c r="W178" s="76">
        <f t="shared" si="150"/>
        <v>3</v>
      </c>
      <c r="X178" s="77"/>
      <c r="Y178" s="110"/>
    </row>
    <row r="179" spans="1:25" s="71" customFormat="1" ht="75" customHeight="1" x14ac:dyDescent="0.2">
      <c r="A179" s="107" t="s">
        <v>439</v>
      </c>
      <c r="B179" s="108" t="s">
        <v>248</v>
      </c>
      <c r="C179" s="73" t="s">
        <v>36</v>
      </c>
      <c r="D179" s="74"/>
      <c r="E179" s="73"/>
      <c r="F179" s="82" t="s">
        <v>228</v>
      </c>
      <c r="G179" s="31"/>
      <c r="H179" s="1" t="s">
        <v>39</v>
      </c>
      <c r="I179" s="1" t="s">
        <v>39</v>
      </c>
      <c r="J179" s="1" t="s">
        <v>39</v>
      </c>
      <c r="K179" s="76">
        <f t="shared" si="138"/>
        <v>0</v>
      </c>
      <c r="L179" s="76">
        <f t="shared" si="139"/>
        <v>0</v>
      </c>
      <c r="M179" s="76">
        <f t="shared" si="140"/>
        <v>0</v>
      </c>
      <c r="N179" s="76">
        <f t="shared" si="141"/>
        <v>0</v>
      </c>
      <c r="O179" s="76">
        <f t="shared" si="142"/>
        <v>0</v>
      </c>
      <c r="P179" s="76">
        <f t="shared" si="143"/>
        <v>0</v>
      </c>
      <c r="Q179" s="76">
        <f t="shared" si="144"/>
        <v>0</v>
      </c>
      <c r="R179" s="76">
        <f t="shared" si="145"/>
        <v>0</v>
      </c>
      <c r="S179" s="76">
        <f t="shared" si="146"/>
        <v>0</v>
      </c>
      <c r="T179" s="76">
        <f t="shared" si="147"/>
        <v>0</v>
      </c>
      <c r="U179" s="76">
        <f t="shared" si="148"/>
        <v>0</v>
      </c>
      <c r="V179" s="76">
        <f t="shared" si="149"/>
        <v>0</v>
      </c>
      <c r="W179" s="76">
        <f t="shared" si="150"/>
        <v>3</v>
      </c>
      <c r="X179" s="77"/>
      <c r="Y179" s="110"/>
    </row>
    <row r="180" spans="1:25" s="71" customFormat="1" ht="75" customHeight="1" x14ac:dyDescent="0.2">
      <c r="A180" s="107" t="s">
        <v>440</v>
      </c>
      <c r="B180" s="108" t="s">
        <v>248</v>
      </c>
      <c r="C180" s="73" t="s">
        <v>36</v>
      </c>
      <c r="D180" s="74"/>
      <c r="E180" s="73"/>
      <c r="F180" s="119" t="s">
        <v>229</v>
      </c>
      <c r="G180" s="31"/>
      <c r="H180" s="1" t="s">
        <v>39</v>
      </c>
      <c r="I180" s="1" t="s">
        <v>39</v>
      </c>
      <c r="J180" s="1" t="s">
        <v>39</v>
      </c>
      <c r="K180" s="76">
        <f t="shared" si="138"/>
        <v>0</v>
      </c>
      <c r="L180" s="76">
        <f t="shared" si="139"/>
        <v>0</v>
      </c>
      <c r="M180" s="76">
        <f t="shared" si="140"/>
        <v>0</v>
      </c>
      <c r="N180" s="76">
        <f t="shared" si="141"/>
        <v>0</v>
      </c>
      <c r="O180" s="76">
        <f t="shared" si="142"/>
        <v>0</v>
      </c>
      <c r="P180" s="76">
        <f t="shared" si="143"/>
        <v>0</v>
      </c>
      <c r="Q180" s="76">
        <f t="shared" si="144"/>
        <v>0</v>
      </c>
      <c r="R180" s="76">
        <f t="shared" si="145"/>
        <v>0</v>
      </c>
      <c r="S180" s="76">
        <f t="shared" si="146"/>
        <v>0</v>
      </c>
      <c r="T180" s="76">
        <f t="shared" si="147"/>
        <v>0</v>
      </c>
      <c r="U180" s="76">
        <f t="shared" si="148"/>
        <v>0</v>
      </c>
      <c r="V180" s="76">
        <f t="shared" si="149"/>
        <v>0</v>
      </c>
      <c r="W180" s="76">
        <f t="shared" si="150"/>
        <v>3</v>
      </c>
      <c r="X180" s="77"/>
      <c r="Y180" s="110"/>
    </row>
    <row r="181" spans="1:25" s="71" customFormat="1" ht="75" customHeight="1" x14ac:dyDescent="0.2">
      <c r="A181" s="107" t="s">
        <v>441</v>
      </c>
      <c r="B181" s="108" t="s">
        <v>248</v>
      </c>
      <c r="C181" s="73" t="s">
        <v>36</v>
      </c>
      <c r="D181" s="74"/>
      <c r="E181" s="73"/>
      <c r="F181" s="119" t="s">
        <v>230</v>
      </c>
      <c r="G181" s="31"/>
      <c r="H181" s="1" t="s">
        <v>39</v>
      </c>
      <c r="I181" s="1" t="s">
        <v>39</v>
      </c>
      <c r="J181" s="1" t="s">
        <v>39</v>
      </c>
      <c r="K181" s="76">
        <f t="shared" si="138"/>
        <v>0</v>
      </c>
      <c r="L181" s="76">
        <f t="shared" si="139"/>
        <v>0</v>
      </c>
      <c r="M181" s="76">
        <f t="shared" si="140"/>
        <v>0</v>
      </c>
      <c r="N181" s="76">
        <f t="shared" si="141"/>
        <v>0</v>
      </c>
      <c r="O181" s="76">
        <f t="shared" si="142"/>
        <v>0</v>
      </c>
      <c r="P181" s="76">
        <f t="shared" si="143"/>
        <v>0</v>
      </c>
      <c r="Q181" s="76">
        <f t="shared" si="144"/>
        <v>0</v>
      </c>
      <c r="R181" s="76">
        <f t="shared" si="145"/>
        <v>0</v>
      </c>
      <c r="S181" s="76">
        <f t="shared" si="146"/>
        <v>0</v>
      </c>
      <c r="T181" s="76">
        <f t="shared" si="147"/>
        <v>0</v>
      </c>
      <c r="U181" s="76">
        <f t="shared" si="148"/>
        <v>0</v>
      </c>
      <c r="V181" s="76">
        <f t="shared" si="149"/>
        <v>0</v>
      </c>
      <c r="W181" s="76">
        <f t="shared" si="150"/>
        <v>3</v>
      </c>
      <c r="X181" s="77"/>
      <c r="Y181" s="110"/>
    </row>
    <row r="182" spans="1:25" s="71" customFormat="1" ht="75" customHeight="1" x14ac:dyDescent="0.2">
      <c r="A182" s="107" t="s">
        <v>442</v>
      </c>
      <c r="B182" s="108" t="s">
        <v>248</v>
      </c>
      <c r="C182" s="73" t="s">
        <v>36</v>
      </c>
      <c r="D182" s="74"/>
      <c r="E182" s="73"/>
      <c r="F182" s="119" t="s">
        <v>231</v>
      </c>
      <c r="G182" s="31"/>
      <c r="H182" s="1" t="s">
        <v>39</v>
      </c>
      <c r="I182" s="1" t="s">
        <v>39</v>
      </c>
      <c r="J182" s="1" t="s">
        <v>39</v>
      </c>
      <c r="K182" s="76">
        <f t="shared" si="138"/>
        <v>0</v>
      </c>
      <c r="L182" s="76">
        <f t="shared" si="139"/>
        <v>0</v>
      </c>
      <c r="M182" s="76">
        <f t="shared" si="140"/>
        <v>0</v>
      </c>
      <c r="N182" s="76">
        <f t="shared" si="141"/>
        <v>0</v>
      </c>
      <c r="O182" s="76">
        <f t="shared" si="142"/>
        <v>0</v>
      </c>
      <c r="P182" s="76">
        <f t="shared" si="143"/>
        <v>0</v>
      </c>
      <c r="Q182" s="76">
        <f t="shared" si="144"/>
        <v>0</v>
      </c>
      <c r="R182" s="76">
        <f t="shared" si="145"/>
        <v>0</v>
      </c>
      <c r="S182" s="76">
        <f t="shared" si="146"/>
        <v>0</v>
      </c>
      <c r="T182" s="76">
        <f t="shared" si="147"/>
        <v>0</v>
      </c>
      <c r="U182" s="76">
        <f t="shared" si="148"/>
        <v>0</v>
      </c>
      <c r="V182" s="76">
        <f t="shared" si="149"/>
        <v>0</v>
      </c>
      <c r="W182" s="76">
        <f t="shared" si="150"/>
        <v>3</v>
      </c>
      <c r="X182" s="77"/>
      <c r="Y182" s="110"/>
    </row>
    <row r="183" spans="1:25" s="71" customFormat="1" ht="75" customHeight="1" x14ac:dyDescent="0.2">
      <c r="A183" s="107" t="s">
        <v>443</v>
      </c>
      <c r="B183" s="108" t="s">
        <v>248</v>
      </c>
      <c r="C183" s="73" t="s">
        <v>36</v>
      </c>
      <c r="D183" s="74"/>
      <c r="E183" s="73"/>
      <c r="F183" s="119" t="s">
        <v>232</v>
      </c>
      <c r="G183" s="31"/>
      <c r="H183" s="1" t="s">
        <v>39</v>
      </c>
      <c r="I183" s="1" t="s">
        <v>39</v>
      </c>
      <c r="J183" s="1" t="s">
        <v>39</v>
      </c>
      <c r="K183" s="76">
        <f t="shared" si="138"/>
        <v>0</v>
      </c>
      <c r="L183" s="76">
        <f t="shared" si="139"/>
        <v>0</v>
      </c>
      <c r="M183" s="76">
        <f t="shared" si="140"/>
        <v>0</v>
      </c>
      <c r="N183" s="76">
        <f t="shared" si="141"/>
        <v>0</v>
      </c>
      <c r="O183" s="76">
        <f t="shared" si="142"/>
        <v>0</v>
      </c>
      <c r="P183" s="76">
        <f t="shared" si="143"/>
        <v>0</v>
      </c>
      <c r="Q183" s="76">
        <f t="shared" si="144"/>
        <v>0</v>
      </c>
      <c r="R183" s="76">
        <f t="shared" si="145"/>
        <v>0</v>
      </c>
      <c r="S183" s="76">
        <f t="shared" si="146"/>
        <v>0</v>
      </c>
      <c r="T183" s="76">
        <f t="shared" si="147"/>
        <v>0</v>
      </c>
      <c r="U183" s="76">
        <f t="shared" si="148"/>
        <v>0</v>
      </c>
      <c r="V183" s="76">
        <f t="shared" si="149"/>
        <v>0</v>
      </c>
      <c r="W183" s="76">
        <f t="shared" si="150"/>
        <v>3</v>
      </c>
      <c r="X183" s="77"/>
      <c r="Y183" s="110"/>
    </row>
    <row r="184" spans="1:25" s="71" customFormat="1" ht="75" customHeight="1" x14ac:dyDescent="0.2">
      <c r="A184" s="107" t="s">
        <v>444</v>
      </c>
      <c r="B184" s="108" t="s">
        <v>248</v>
      </c>
      <c r="C184" s="73" t="s">
        <v>36</v>
      </c>
      <c r="D184" s="74"/>
      <c r="E184" s="73"/>
      <c r="F184" s="119" t="s">
        <v>249</v>
      </c>
      <c r="G184" s="31"/>
      <c r="H184" s="1" t="s">
        <v>39</v>
      </c>
      <c r="I184" s="1" t="s">
        <v>39</v>
      </c>
      <c r="J184" s="1" t="s">
        <v>39</v>
      </c>
      <c r="K184" s="76">
        <f t="shared" si="138"/>
        <v>0</v>
      </c>
      <c r="L184" s="76">
        <f t="shared" si="139"/>
        <v>0</v>
      </c>
      <c r="M184" s="76">
        <f t="shared" si="140"/>
        <v>0</v>
      </c>
      <c r="N184" s="76">
        <f t="shared" si="141"/>
        <v>0</v>
      </c>
      <c r="O184" s="76">
        <f t="shared" si="142"/>
        <v>0</v>
      </c>
      <c r="P184" s="76">
        <f t="shared" si="143"/>
        <v>0</v>
      </c>
      <c r="Q184" s="76">
        <f t="shared" si="144"/>
        <v>0</v>
      </c>
      <c r="R184" s="76">
        <f t="shared" si="145"/>
        <v>0</v>
      </c>
      <c r="S184" s="76">
        <f t="shared" si="146"/>
        <v>0</v>
      </c>
      <c r="T184" s="76">
        <f t="shared" si="147"/>
        <v>0</v>
      </c>
      <c r="U184" s="76">
        <f t="shared" si="148"/>
        <v>0</v>
      </c>
      <c r="V184" s="76">
        <f t="shared" si="149"/>
        <v>0</v>
      </c>
      <c r="W184" s="76">
        <f t="shared" si="150"/>
        <v>3</v>
      </c>
      <c r="X184" s="77"/>
      <c r="Y184" s="110"/>
    </row>
    <row r="185" spans="1:25" s="71" customFormat="1" ht="75" customHeight="1" x14ac:dyDescent="0.2">
      <c r="A185" s="107" t="s">
        <v>457</v>
      </c>
      <c r="B185" s="108" t="s">
        <v>248</v>
      </c>
      <c r="C185" s="73" t="s">
        <v>36</v>
      </c>
      <c r="D185" s="74"/>
      <c r="E185" s="73"/>
      <c r="F185" s="119" t="s">
        <v>250</v>
      </c>
      <c r="G185" s="31"/>
      <c r="H185" s="1" t="s">
        <v>39</v>
      </c>
      <c r="I185" s="1" t="s">
        <v>39</v>
      </c>
      <c r="J185" s="1" t="s">
        <v>39</v>
      </c>
      <c r="K185" s="76">
        <f t="shared" si="138"/>
        <v>0</v>
      </c>
      <c r="L185" s="76">
        <f t="shared" si="139"/>
        <v>0</v>
      </c>
      <c r="M185" s="76">
        <f t="shared" si="140"/>
        <v>0</v>
      </c>
      <c r="N185" s="76">
        <f t="shared" si="141"/>
        <v>0</v>
      </c>
      <c r="O185" s="76">
        <f t="shared" si="142"/>
        <v>0</v>
      </c>
      <c r="P185" s="76">
        <f t="shared" si="143"/>
        <v>0</v>
      </c>
      <c r="Q185" s="76">
        <f t="shared" si="144"/>
        <v>0</v>
      </c>
      <c r="R185" s="76">
        <f t="shared" si="145"/>
        <v>0</v>
      </c>
      <c r="S185" s="76">
        <f t="shared" si="146"/>
        <v>0</v>
      </c>
      <c r="T185" s="76">
        <f t="shared" si="147"/>
        <v>0</v>
      </c>
      <c r="U185" s="76">
        <f t="shared" si="148"/>
        <v>0</v>
      </c>
      <c r="V185" s="76">
        <f t="shared" si="149"/>
        <v>0</v>
      </c>
      <c r="W185" s="76">
        <f t="shared" si="150"/>
        <v>3</v>
      </c>
      <c r="X185" s="77"/>
      <c r="Y185" s="110"/>
    </row>
    <row r="186" spans="1:25" s="71" customFormat="1" ht="75" customHeight="1" x14ac:dyDescent="0.2">
      <c r="A186" s="107" t="s">
        <v>458</v>
      </c>
      <c r="B186" s="108" t="s">
        <v>140</v>
      </c>
      <c r="C186" s="73" t="s">
        <v>36</v>
      </c>
      <c r="D186" s="74"/>
      <c r="E186" s="73"/>
      <c r="F186" s="115" t="s">
        <v>472</v>
      </c>
      <c r="G186" s="31"/>
      <c r="H186" s="1" t="s">
        <v>39</v>
      </c>
      <c r="I186" s="1" t="s">
        <v>39</v>
      </c>
      <c r="J186" s="1" t="s">
        <v>39</v>
      </c>
      <c r="K186" s="76">
        <f t="shared" si="138"/>
        <v>0</v>
      </c>
      <c r="L186" s="76">
        <f t="shared" si="139"/>
        <v>0</v>
      </c>
      <c r="M186" s="76">
        <f t="shared" si="140"/>
        <v>0</v>
      </c>
      <c r="N186" s="76">
        <f t="shared" si="141"/>
        <v>0</v>
      </c>
      <c r="O186" s="76">
        <f t="shared" si="142"/>
        <v>0</v>
      </c>
      <c r="P186" s="76">
        <f t="shared" si="143"/>
        <v>0</v>
      </c>
      <c r="Q186" s="76">
        <f t="shared" si="144"/>
        <v>0</v>
      </c>
      <c r="R186" s="76">
        <f t="shared" si="145"/>
        <v>0</v>
      </c>
      <c r="S186" s="76">
        <f t="shared" si="146"/>
        <v>0</v>
      </c>
      <c r="T186" s="76">
        <f t="shared" si="147"/>
        <v>0</v>
      </c>
      <c r="U186" s="76">
        <f t="shared" si="148"/>
        <v>0</v>
      </c>
      <c r="V186" s="76">
        <f t="shared" si="149"/>
        <v>0</v>
      </c>
      <c r="W186" s="76">
        <f t="shared" si="150"/>
        <v>3</v>
      </c>
      <c r="X186" s="77"/>
      <c r="Y186" s="110"/>
    </row>
    <row r="187" spans="1:25" s="71" customFormat="1" ht="75" customHeight="1" x14ac:dyDescent="0.2">
      <c r="A187" s="107" t="s">
        <v>459</v>
      </c>
      <c r="B187" s="108" t="s">
        <v>140</v>
      </c>
      <c r="C187" s="73" t="s">
        <v>36</v>
      </c>
      <c r="D187" s="74"/>
      <c r="E187" s="73"/>
      <c r="F187" s="81" t="s">
        <v>632</v>
      </c>
      <c r="G187" s="31"/>
      <c r="H187" s="1" t="s">
        <v>39</v>
      </c>
      <c r="I187" s="1" t="s">
        <v>39</v>
      </c>
      <c r="J187" s="1" t="s">
        <v>39</v>
      </c>
      <c r="K187" s="76">
        <f t="shared" si="138"/>
        <v>0</v>
      </c>
      <c r="L187" s="76">
        <f t="shared" si="139"/>
        <v>0</v>
      </c>
      <c r="M187" s="76">
        <f t="shared" si="140"/>
        <v>0</v>
      </c>
      <c r="N187" s="76">
        <f t="shared" si="141"/>
        <v>0</v>
      </c>
      <c r="O187" s="76">
        <f t="shared" si="142"/>
        <v>0</v>
      </c>
      <c r="P187" s="76">
        <f t="shared" si="143"/>
        <v>0</v>
      </c>
      <c r="Q187" s="76">
        <f t="shared" si="144"/>
        <v>0</v>
      </c>
      <c r="R187" s="76">
        <f t="shared" si="145"/>
        <v>0</v>
      </c>
      <c r="S187" s="76">
        <f t="shared" si="146"/>
        <v>0</v>
      </c>
      <c r="T187" s="76">
        <f t="shared" si="147"/>
        <v>0</v>
      </c>
      <c r="U187" s="76">
        <f t="shared" si="148"/>
        <v>0</v>
      </c>
      <c r="V187" s="76">
        <f t="shared" si="149"/>
        <v>0</v>
      </c>
      <c r="W187" s="76">
        <f t="shared" si="150"/>
        <v>3</v>
      </c>
      <c r="X187" s="77"/>
      <c r="Y187" s="110"/>
    </row>
    <row r="188" spans="1:25" s="71" customFormat="1" ht="75" customHeight="1" x14ac:dyDescent="0.2">
      <c r="A188" s="107" t="s">
        <v>460</v>
      </c>
      <c r="B188" s="108" t="s">
        <v>140</v>
      </c>
      <c r="C188" s="73" t="s">
        <v>36</v>
      </c>
      <c r="D188" s="74"/>
      <c r="E188" s="73"/>
      <c r="F188" s="115" t="s">
        <v>689</v>
      </c>
      <c r="G188" s="31"/>
      <c r="H188" s="1" t="s">
        <v>39</v>
      </c>
      <c r="I188" s="1" t="s">
        <v>39</v>
      </c>
      <c r="J188" s="1" t="s">
        <v>39</v>
      </c>
      <c r="K188" s="76">
        <f t="shared" si="138"/>
        <v>0</v>
      </c>
      <c r="L188" s="76">
        <f t="shared" si="139"/>
        <v>0</v>
      </c>
      <c r="M188" s="76">
        <f t="shared" si="140"/>
        <v>0</v>
      </c>
      <c r="N188" s="76">
        <f t="shared" si="141"/>
        <v>0</v>
      </c>
      <c r="O188" s="76">
        <f t="shared" si="142"/>
        <v>0</v>
      </c>
      <c r="P188" s="76">
        <f t="shared" si="143"/>
        <v>0</v>
      </c>
      <c r="Q188" s="76">
        <f t="shared" si="144"/>
        <v>0</v>
      </c>
      <c r="R188" s="76">
        <f t="shared" si="145"/>
        <v>0</v>
      </c>
      <c r="S188" s="76">
        <f t="shared" si="146"/>
        <v>0</v>
      </c>
      <c r="T188" s="76">
        <f t="shared" si="147"/>
        <v>0</v>
      </c>
      <c r="U188" s="76">
        <f t="shared" si="148"/>
        <v>0</v>
      </c>
      <c r="V188" s="76">
        <f t="shared" si="149"/>
        <v>0</v>
      </c>
      <c r="W188" s="76">
        <f t="shared" si="150"/>
        <v>3</v>
      </c>
      <c r="X188" s="77"/>
      <c r="Y188" s="110"/>
    </row>
    <row r="189" spans="1:25" s="71" customFormat="1" ht="75" customHeight="1" x14ac:dyDescent="0.2">
      <c r="A189" s="107" t="s">
        <v>461</v>
      </c>
      <c r="B189" s="108" t="s">
        <v>140</v>
      </c>
      <c r="C189" s="73" t="s">
        <v>36</v>
      </c>
      <c r="D189" s="74"/>
      <c r="E189" s="73"/>
      <c r="F189" s="81" t="s">
        <v>633</v>
      </c>
      <c r="G189" s="31"/>
      <c r="H189" s="1" t="s">
        <v>39</v>
      </c>
      <c r="I189" s="1" t="s">
        <v>39</v>
      </c>
      <c r="J189" s="1" t="s">
        <v>39</v>
      </c>
      <c r="K189" s="76">
        <f t="shared" si="138"/>
        <v>0</v>
      </c>
      <c r="L189" s="76">
        <f t="shared" si="139"/>
        <v>0</v>
      </c>
      <c r="M189" s="76">
        <f t="shared" si="140"/>
        <v>0</v>
      </c>
      <c r="N189" s="76">
        <f t="shared" si="141"/>
        <v>0</v>
      </c>
      <c r="O189" s="76">
        <f t="shared" si="142"/>
        <v>0</v>
      </c>
      <c r="P189" s="76">
        <f t="shared" si="143"/>
        <v>0</v>
      </c>
      <c r="Q189" s="76">
        <f t="shared" si="144"/>
        <v>0</v>
      </c>
      <c r="R189" s="76">
        <f t="shared" si="145"/>
        <v>0</v>
      </c>
      <c r="S189" s="76">
        <f t="shared" si="146"/>
        <v>0</v>
      </c>
      <c r="T189" s="76">
        <f t="shared" si="147"/>
        <v>0</v>
      </c>
      <c r="U189" s="76">
        <f t="shared" si="148"/>
        <v>0</v>
      </c>
      <c r="V189" s="76">
        <f t="shared" si="149"/>
        <v>0</v>
      </c>
      <c r="W189" s="76">
        <f t="shared" si="150"/>
        <v>3</v>
      </c>
      <c r="X189" s="77"/>
      <c r="Y189" s="110"/>
    </row>
    <row r="190" spans="1:25" s="71" customFormat="1" ht="75" customHeight="1" x14ac:dyDescent="0.2">
      <c r="A190" s="107" t="s">
        <v>462</v>
      </c>
      <c r="B190" s="108" t="s">
        <v>140</v>
      </c>
      <c r="C190" s="73" t="s">
        <v>36</v>
      </c>
      <c r="D190" s="74"/>
      <c r="E190" s="73"/>
      <c r="F190" s="81" t="s">
        <v>634</v>
      </c>
      <c r="G190" s="31"/>
      <c r="H190" s="1" t="s">
        <v>39</v>
      </c>
      <c r="I190" s="1" t="s">
        <v>39</v>
      </c>
      <c r="J190" s="1" t="s">
        <v>39</v>
      </c>
      <c r="K190" s="76">
        <f t="shared" si="138"/>
        <v>0</v>
      </c>
      <c r="L190" s="76">
        <f t="shared" si="139"/>
        <v>0</v>
      </c>
      <c r="M190" s="76">
        <f t="shared" si="140"/>
        <v>0</v>
      </c>
      <c r="N190" s="76">
        <f t="shared" si="141"/>
        <v>0</v>
      </c>
      <c r="O190" s="76">
        <f t="shared" si="142"/>
        <v>0</v>
      </c>
      <c r="P190" s="76">
        <f t="shared" si="143"/>
        <v>0</v>
      </c>
      <c r="Q190" s="76">
        <f t="shared" si="144"/>
        <v>0</v>
      </c>
      <c r="R190" s="76">
        <f t="shared" si="145"/>
        <v>0</v>
      </c>
      <c r="S190" s="76">
        <f t="shared" si="146"/>
        <v>0</v>
      </c>
      <c r="T190" s="76">
        <f t="shared" si="147"/>
        <v>0</v>
      </c>
      <c r="U190" s="76">
        <f t="shared" si="148"/>
        <v>0</v>
      </c>
      <c r="V190" s="76">
        <f t="shared" si="149"/>
        <v>0</v>
      </c>
      <c r="W190" s="76">
        <f t="shared" si="150"/>
        <v>3</v>
      </c>
      <c r="X190" s="77"/>
      <c r="Y190" s="110"/>
    </row>
    <row r="191" spans="1:25" s="71" customFormat="1" ht="75" customHeight="1" x14ac:dyDescent="0.2">
      <c r="A191" s="107" t="s">
        <v>463</v>
      </c>
      <c r="B191" s="108" t="s">
        <v>140</v>
      </c>
      <c r="C191" s="73" t="s">
        <v>36</v>
      </c>
      <c r="D191" s="74"/>
      <c r="E191" s="73"/>
      <c r="F191" s="81" t="s">
        <v>635</v>
      </c>
      <c r="G191" s="31"/>
      <c r="H191" s="1" t="s">
        <v>39</v>
      </c>
      <c r="I191" s="1" t="s">
        <v>39</v>
      </c>
      <c r="J191" s="1" t="s">
        <v>39</v>
      </c>
      <c r="K191" s="76">
        <f t="shared" si="138"/>
        <v>0</v>
      </c>
      <c r="L191" s="76">
        <f t="shared" si="139"/>
        <v>0</v>
      </c>
      <c r="M191" s="76">
        <f t="shared" si="140"/>
        <v>0</v>
      </c>
      <c r="N191" s="76">
        <f t="shared" si="141"/>
        <v>0</v>
      </c>
      <c r="O191" s="76">
        <f t="shared" si="142"/>
        <v>0</v>
      </c>
      <c r="P191" s="76">
        <f t="shared" si="143"/>
        <v>0</v>
      </c>
      <c r="Q191" s="76">
        <f t="shared" si="144"/>
        <v>0</v>
      </c>
      <c r="R191" s="76">
        <f t="shared" si="145"/>
        <v>0</v>
      </c>
      <c r="S191" s="76">
        <f t="shared" si="146"/>
        <v>0</v>
      </c>
      <c r="T191" s="76">
        <f t="shared" si="147"/>
        <v>0</v>
      </c>
      <c r="U191" s="76">
        <f t="shared" si="148"/>
        <v>0</v>
      </c>
      <c r="V191" s="76">
        <f t="shared" si="149"/>
        <v>0</v>
      </c>
      <c r="W191" s="76">
        <f t="shared" si="150"/>
        <v>3</v>
      </c>
      <c r="X191" s="77"/>
      <c r="Y191" s="110"/>
    </row>
    <row r="192" spans="1:25" s="71" customFormat="1" ht="75" customHeight="1" x14ac:dyDescent="0.2">
      <c r="A192" s="107" t="s">
        <v>464</v>
      </c>
      <c r="B192" s="108" t="s">
        <v>140</v>
      </c>
      <c r="C192" s="73" t="s">
        <v>36</v>
      </c>
      <c r="D192" s="74"/>
      <c r="E192" s="73"/>
      <c r="F192" s="81" t="s">
        <v>236</v>
      </c>
      <c r="G192" s="31"/>
      <c r="H192" s="1" t="s">
        <v>39</v>
      </c>
      <c r="I192" s="1" t="s">
        <v>39</v>
      </c>
      <c r="J192" s="1" t="s">
        <v>39</v>
      </c>
      <c r="K192" s="76">
        <f t="shared" si="138"/>
        <v>0</v>
      </c>
      <c r="L192" s="76">
        <f t="shared" si="139"/>
        <v>0</v>
      </c>
      <c r="M192" s="76">
        <f t="shared" si="140"/>
        <v>0</v>
      </c>
      <c r="N192" s="76">
        <f t="shared" si="141"/>
        <v>0</v>
      </c>
      <c r="O192" s="76">
        <f t="shared" si="142"/>
        <v>0</v>
      </c>
      <c r="P192" s="76">
        <f t="shared" si="143"/>
        <v>0</v>
      </c>
      <c r="Q192" s="76">
        <f t="shared" si="144"/>
        <v>0</v>
      </c>
      <c r="R192" s="76">
        <f t="shared" si="145"/>
        <v>0</v>
      </c>
      <c r="S192" s="76">
        <f t="shared" si="146"/>
        <v>0</v>
      </c>
      <c r="T192" s="76">
        <f t="shared" si="147"/>
        <v>0</v>
      </c>
      <c r="U192" s="76">
        <f t="shared" si="148"/>
        <v>0</v>
      </c>
      <c r="V192" s="76">
        <f t="shared" si="149"/>
        <v>0</v>
      </c>
      <c r="W192" s="76">
        <f t="shared" si="150"/>
        <v>3</v>
      </c>
      <c r="X192" s="77"/>
      <c r="Y192" s="110"/>
    </row>
    <row r="193" spans="1:25" s="71" customFormat="1" ht="75" customHeight="1" x14ac:dyDescent="0.2">
      <c r="A193" s="107" t="s">
        <v>497</v>
      </c>
      <c r="B193" s="108" t="s">
        <v>140</v>
      </c>
      <c r="C193" s="73" t="s">
        <v>36</v>
      </c>
      <c r="D193" s="74"/>
      <c r="E193" s="73"/>
      <c r="F193" s="81" t="s">
        <v>636</v>
      </c>
      <c r="G193" s="31"/>
      <c r="H193" s="1" t="s">
        <v>39</v>
      </c>
      <c r="I193" s="1" t="s">
        <v>39</v>
      </c>
      <c r="J193" s="1" t="s">
        <v>39</v>
      </c>
      <c r="K193" s="76">
        <f t="shared" si="138"/>
        <v>0</v>
      </c>
      <c r="L193" s="76">
        <f t="shared" si="139"/>
        <v>0</v>
      </c>
      <c r="M193" s="76">
        <f t="shared" si="140"/>
        <v>0</v>
      </c>
      <c r="N193" s="76">
        <f t="shared" si="141"/>
        <v>0</v>
      </c>
      <c r="O193" s="76">
        <f t="shared" si="142"/>
        <v>0</v>
      </c>
      <c r="P193" s="76">
        <f t="shared" si="143"/>
        <v>0</v>
      </c>
      <c r="Q193" s="76">
        <f t="shared" si="144"/>
        <v>0</v>
      </c>
      <c r="R193" s="76">
        <f t="shared" si="145"/>
        <v>0</v>
      </c>
      <c r="S193" s="76">
        <f t="shared" si="146"/>
        <v>0</v>
      </c>
      <c r="T193" s="76">
        <f t="shared" si="147"/>
        <v>0</v>
      </c>
      <c r="U193" s="76">
        <f t="shared" si="148"/>
        <v>0</v>
      </c>
      <c r="V193" s="76">
        <f t="shared" si="149"/>
        <v>0</v>
      </c>
      <c r="W193" s="76">
        <f t="shared" si="150"/>
        <v>3</v>
      </c>
      <c r="X193" s="77"/>
      <c r="Y193" s="110"/>
    </row>
    <row r="194" spans="1:25" s="71" customFormat="1" ht="126" customHeight="1" x14ac:dyDescent="0.2">
      <c r="A194" s="107" t="s">
        <v>498</v>
      </c>
      <c r="B194" s="108" t="s">
        <v>140</v>
      </c>
      <c r="C194" s="73" t="s">
        <v>36</v>
      </c>
      <c r="D194" s="74"/>
      <c r="E194" s="73"/>
      <c r="F194" s="81" t="s">
        <v>637</v>
      </c>
      <c r="G194" s="31"/>
      <c r="H194" s="1" t="s">
        <v>39</v>
      </c>
      <c r="I194" s="1" t="s">
        <v>39</v>
      </c>
      <c r="J194" s="1" t="s">
        <v>39</v>
      </c>
      <c r="K194" s="76">
        <f t="shared" si="138"/>
        <v>0</v>
      </c>
      <c r="L194" s="76">
        <f t="shared" si="139"/>
        <v>0</v>
      </c>
      <c r="M194" s="76">
        <f t="shared" si="140"/>
        <v>0</v>
      </c>
      <c r="N194" s="76">
        <f t="shared" si="141"/>
        <v>0</v>
      </c>
      <c r="O194" s="76">
        <f t="shared" si="142"/>
        <v>0</v>
      </c>
      <c r="P194" s="76">
        <f t="shared" si="143"/>
        <v>0</v>
      </c>
      <c r="Q194" s="76">
        <f t="shared" si="144"/>
        <v>0</v>
      </c>
      <c r="R194" s="76">
        <f t="shared" si="145"/>
        <v>0</v>
      </c>
      <c r="S194" s="76">
        <f t="shared" si="146"/>
        <v>0</v>
      </c>
      <c r="T194" s="76">
        <f t="shared" si="147"/>
        <v>0</v>
      </c>
      <c r="U194" s="76">
        <f t="shared" si="148"/>
        <v>0</v>
      </c>
      <c r="V194" s="76">
        <f t="shared" si="149"/>
        <v>0</v>
      </c>
      <c r="W194" s="76">
        <f t="shared" si="150"/>
        <v>3</v>
      </c>
      <c r="X194" s="77"/>
      <c r="Y194" s="110"/>
    </row>
    <row r="195" spans="1:25" s="71" customFormat="1" ht="126" customHeight="1" x14ac:dyDescent="0.2">
      <c r="A195" s="107" t="s">
        <v>499</v>
      </c>
      <c r="B195" s="108" t="s">
        <v>140</v>
      </c>
      <c r="C195" s="73" t="s">
        <v>36</v>
      </c>
      <c r="D195" s="74"/>
      <c r="E195" s="73"/>
      <c r="F195" s="81" t="s">
        <v>638</v>
      </c>
      <c r="G195" s="31"/>
      <c r="H195" s="1" t="s">
        <v>39</v>
      </c>
      <c r="I195" s="1" t="s">
        <v>39</v>
      </c>
      <c r="J195" s="1" t="s">
        <v>39</v>
      </c>
      <c r="K195" s="76">
        <f t="shared" si="138"/>
        <v>0</v>
      </c>
      <c r="L195" s="76">
        <f t="shared" si="139"/>
        <v>0</v>
      </c>
      <c r="M195" s="76">
        <f t="shared" si="140"/>
        <v>0</v>
      </c>
      <c r="N195" s="76">
        <f t="shared" si="141"/>
        <v>0</v>
      </c>
      <c r="O195" s="76">
        <f t="shared" si="142"/>
        <v>0</v>
      </c>
      <c r="P195" s="76">
        <f t="shared" si="143"/>
        <v>0</v>
      </c>
      <c r="Q195" s="76">
        <f t="shared" si="144"/>
        <v>0</v>
      </c>
      <c r="R195" s="76">
        <f t="shared" si="145"/>
        <v>0</v>
      </c>
      <c r="S195" s="76">
        <f t="shared" si="146"/>
        <v>0</v>
      </c>
      <c r="T195" s="76">
        <f t="shared" si="147"/>
        <v>0</v>
      </c>
      <c r="U195" s="76">
        <f t="shared" si="148"/>
        <v>0</v>
      </c>
      <c r="V195" s="76">
        <f t="shared" si="149"/>
        <v>0</v>
      </c>
      <c r="W195" s="76">
        <f t="shared" si="150"/>
        <v>3</v>
      </c>
      <c r="X195" s="77"/>
      <c r="Y195" s="110"/>
    </row>
    <row r="196" spans="1:25" s="71" customFormat="1" ht="126" customHeight="1" x14ac:dyDescent="0.2">
      <c r="A196" s="107" t="s">
        <v>500</v>
      </c>
      <c r="B196" s="108" t="s">
        <v>140</v>
      </c>
      <c r="C196" s="73" t="s">
        <v>36</v>
      </c>
      <c r="D196" s="74"/>
      <c r="E196" s="73"/>
      <c r="F196" s="81" t="s">
        <v>639</v>
      </c>
      <c r="G196" s="31"/>
      <c r="H196" s="1" t="s">
        <v>39</v>
      </c>
      <c r="I196" s="1" t="s">
        <v>39</v>
      </c>
      <c r="J196" s="1" t="s">
        <v>39</v>
      </c>
      <c r="K196" s="76">
        <f t="shared" si="138"/>
        <v>0</v>
      </c>
      <c r="L196" s="76">
        <f t="shared" si="139"/>
        <v>0</v>
      </c>
      <c r="M196" s="76">
        <f t="shared" si="140"/>
        <v>0</v>
      </c>
      <c r="N196" s="76">
        <f t="shared" si="141"/>
        <v>0</v>
      </c>
      <c r="O196" s="76">
        <f t="shared" si="142"/>
        <v>0</v>
      </c>
      <c r="P196" s="76">
        <f t="shared" si="143"/>
        <v>0</v>
      </c>
      <c r="Q196" s="76">
        <f t="shared" si="144"/>
        <v>0</v>
      </c>
      <c r="R196" s="76">
        <f t="shared" si="145"/>
        <v>0</v>
      </c>
      <c r="S196" s="76">
        <f t="shared" si="146"/>
        <v>0</v>
      </c>
      <c r="T196" s="76">
        <f t="shared" si="147"/>
        <v>0</v>
      </c>
      <c r="U196" s="76">
        <f t="shared" si="148"/>
        <v>0</v>
      </c>
      <c r="V196" s="76">
        <f t="shared" si="149"/>
        <v>0</v>
      </c>
      <c r="W196" s="76">
        <f t="shared" si="150"/>
        <v>3</v>
      </c>
      <c r="X196" s="77"/>
      <c r="Y196" s="110"/>
    </row>
    <row r="197" spans="1:25" s="71" customFormat="1" ht="126" customHeight="1" x14ac:dyDescent="0.2">
      <c r="A197" s="107" t="s">
        <v>501</v>
      </c>
      <c r="B197" s="108" t="s">
        <v>140</v>
      </c>
      <c r="C197" s="73" t="s">
        <v>36</v>
      </c>
      <c r="D197" s="74"/>
      <c r="E197" s="73"/>
      <c r="F197" s="81" t="s">
        <v>640</v>
      </c>
      <c r="G197" s="31"/>
      <c r="H197" s="1" t="s">
        <v>39</v>
      </c>
      <c r="I197" s="1" t="s">
        <v>39</v>
      </c>
      <c r="J197" s="1" t="s">
        <v>39</v>
      </c>
      <c r="K197" s="76">
        <f t="shared" si="138"/>
        <v>0</v>
      </c>
      <c r="L197" s="76">
        <f t="shared" si="139"/>
        <v>0</v>
      </c>
      <c r="M197" s="76">
        <f t="shared" si="140"/>
        <v>0</v>
      </c>
      <c r="N197" s="76">
        <f t="shared" si="141"/>
        <v>0</v>
      </c>
      <c r="O197" s="76">
        <f t="shared" si="142"/>
        <v>0</v>
      </c>
      <c r="P197" s="76">
        <f t="shared" si="143"/>
        <v>0</v>
      </c>
      <c r="Q197" s="76">
        <f t="shared" si="144"/>
        <v>0</v>
      </c>
      <c r="R197" s="76">
        <f t="shared" si="145"/>
        <v>0</v>
      </c>
      <c r="S197" s="76">
        <f t="shared" si="146"/>
        <v>0</v>
      </c>
      <c r="T197" s="76">
        <f t="shared" si="147"/>
        <v>0</v>
      </c>
      <c r="U197" s="76">
        <f t="shared" si="148"/>
        <v>0</v>
      </c>
      <c r="V197" s="76">
        <f t="shared" si="149"/>
        <v>0</v>
      </c>
      <c r="W197" s="76">
        <f t="shared" si="150"/>
        <v>3</v>
      </c>
      <c r="X197" s="77"/>
      <c r="Y197" s="110"/>
    </row>
    <row r="198" spans="1:25" s="71" customFormat="1" ht="126" customHeight="1" x14ac:dyDescent="0.2">
      <c r="A198" s="107" t="s">
        <v>502</v>
      </c>
      <c r="B198" s="108" t="s">
        <v>140</v>
      </c>
      <c r="C198" s="73" t="s">
        <v>36</v>
      </c>
      <c r="D198" s="74"/>
      <c r="E198" s="73"/>
      <c r="F198" s="81" t="s">
        <v>641</v>
      </c>
      <c r="G198" s="31"/>
      <c r="H198" s="1" t="s">
        <v>39</v>
      </c>
      <c r="I198" s="1" t="s">
        <v>39</v>
      </c>
      <c r="J198" s="1" t="s">
        <v>39</v>
      </c>
      <c r="K198" s="76">
        <f t="shared" si="138"/>
        <v>0</v>
      </c>
      <c r="L198" s="76">
        <f t="shared" si="139"/>
        <v>0</v>
      </c>
      <c r="M198" s="76">
        <f t="shared" si="140"/>
        <v>0</v>
      </c>
      <c r="N198" s="76">
        <f t="shared" si="141"/>
        <v>0</v>
      </c>
      <c r="O198" s="76">
        <f t="shared" si="142"/>
        <v>0</v>
      </c>
      <c r="P198" s="76">
        <f t="shared" si="143"/>
        <v>0</v>
      </c>
      <c r="Q198" s="76">
        <f t="shared" si="144"/>
        <v>0</v>
      </c>
      <c r="R198" s="76">
        <f t="shared" si="145"/>
        <v>0</v>
      </c>
      <c r="S198" s="76">
        <f t="shared" si="146"/>
        <v>0</v>
      </c>
      <c r="T198" s="76">
        <f t="shared" si="147"/>
        <v>0</v>
      </c>
      <c r="U198" s="76">
        <f t="shared" si="148"/>
        <v>0</v>
      </c>
      <c r="V198" s="76">
        <f t="shared" si="149"/>
        <v>0</v>
      </c>
      <c r="W198" s="76">
        <f t="shared" si="150"/>
        <v>3</v>
      </c>
      <c r="X198" s="77"/>
      <c r="Y198" s="110"/>
    </row>
    <row r="199" spans="1:25" s="71" customFormat="1" ht="126" customHeight="1" x14ac:dyDescent="0.2">
      <c r="A199" s="107" t="s">
        <v>510</v>
      </c>
      <c r="B199" s="108" t="s">
        <v>140</v>
      </c>
      <c r="C199" s="73" t="s">
        <v>36</v>
      </c>
      <c r="D199" s="74"/>
      <c r="E199" s="73"/>
      <c r="F199" s="81" t="s">
        <v>642</v>
      </c>
      <c r="G199" s="31"/>
      <c r="H199" s="1" t="s">
        <v>39</v>
      </c>
      <c r="I199" s="1" t="s">
        <v>39</v>
      </c>
      <c r="J199" s="1" t="s">
        <v>39</v>
      </c>
      <c r="K199" s="76">
        <f t="shared" si="138"/>
        <v>0</v>
      </c>
      <c r="L199" s="76">
        <f t="shared" si="139"/>
        <v>0</v>
      </c>
      <c r="M199" s="76">
        <f t="shared" si="140"/>
        <v>0</v>
      </c>
      <c r="N199" s="76">
        <f t="shared" si="141"/>
        <v>0</v>
      </c>
      <c r="O199" s="76">
        <f t="shared" si="142"/>
        <v>0</v>
      </c>
      <c r="P199" s="76">
        <f t="shared" si="143"/>
        <v>0</v>
      </c>
      <c r="Q199" s="76">
        <f t="shared" si="144"/>
        <v>0</v>
      </c>
      <c r="R199" s="76">
        <f t="shared" si="145"/>
        <v>0</v>
      </c>
      <c r="S199" s="76">
        <f t="shared" si="146"/>
        <v>0</v>
      </c>
      <c r="T199" s="76">
        <f t="shared" si="147"/>
        <v>0</v>
      </c>
      <c r="U199" s="76">
        <f t="shared" si="148"/>
        <v>0</v>
      </c>
      <c r="V199" s="76">
        <f t="shared" si="149"/>
        <v>0</v>
      </c>
      <c r="W199" s="76">
        <f t="shared" si="150"/>
        <v>3</v>
      </c>
      <c r="X199" s="77"/>
      <c r="Y199" s="110"/>
    </row>
    <row r="200" spans="1:25" s="71" customFormat="1" ht="126" customHeight="1" x14ac:dyDescent="0.2">
      <c r="A200" s="107" t="s">
        <v>513</v>
      </c>
      <c r="B200" s="116" t="s">
        <v>140</v>
      </c>
      <c r="C200" s="117" t="s">
        <v>41</v>
      </c>
      <c r="D200" s="118"/>
      <c r="E200" s="117"/>
      <c r="F200" s="115" t="s">
        <v>643</v>
      </c>
      <c r="G200" s="31"/>
      <c r="H200" s="1" t="s">
        <v>39</v>
      </c>
      <c r="I200" s="1" t="s">
        <v>39</v>
      </c>
      <c r="J200" s="1" t="s">
        <v>39</v>
      </c>
      <c r="K200" s="76">
        <f t="shared" si="138"/>
        <v>0</v>
      </c>
      <c r="L200" s="76">
        <f t="shared" si="139"/>
        <v>0</v>
      </c>
      <c r="M200" s="76">
        <f t="shared" si="140"/>
        <v>0</v>
      </c>
      <c r="N200" s="76">
        <f t="shared" si="141"/>
        <v>0</v>
      </c>
      <c r="O200" s="76">
        <f t="shared" si="142"/>
        <v>0</v>
      </c>
      <c r="P200" s="76">
        <f t="shared" si="143"/>
        <v>0</v>
      </c>
      <c r="Q200" s="76">
        <f t="shared" si="144"/>
        <v>0</v>
      </c>
      <c r="R200" s="76">
        <f t="shared" si="145"/>
        <v>0</v>
      </c>
      <c r="S200" s="76">
        <f t="shared" si="146"/>
        <v>0</v>
      </c>
      <c r="T200" s="76">
        <f t="shared" ref="T200:T201" si="151">+(K200*$K$2)+(L200*$L$2)+(M200*$M$2)+(N200*$N$2)+(O200*$O$2)+(P200*$P$2)+(Q200*$Q$2)+(R200*$R$2)+(S200*$S$2)</f>
        <v>0</v>
      </c>
      <c r="U200" s="76">
        <f t="shared" si="148"/>
        <v>0</v>
      </c>
      <c r="V200" s="76">
        <f t="shared" ref="V200:V201" si="152">+T200*U200</f>
        <v>0</v>
      </c>
      <c r="W200" s="76">
        <f t="shared" si="150"/>
        <v>5</v>
      </c>
      <c r="X200" s="77"/>
      <c r="Y200" s="110"/>
    </row>
    <row r="201" spans="1:25" s="71" customFormat="1" ht="78" customHeight="1" x14ac:dyDescent="0.2">
      <c r="A201" s="107" t="s">
        <v>514</v>
      </c>
      <c r="B201" s="108" t="s">
        <v>140</v>
      </c>
      <c r="C201" s="117" t="s">
        <v>41</v>
      </c>
      <c r="D201" s="118"/>
      <c r="E201" s="117"/>
      <c r="F201" s="115" t="s">
        <v>473</v>
      </c>
      <c r="G201" s="31"/>
      <c r="H201" s="1" t="s">
        <v>39</v>
      </c>
      <c r="I201" s="1" t="s">
        <v>39</v>
      </c>
      <c r="J201" s="1" t="s">
        <v>39</v>
      </c>
      <c r="K201" s="76">
        <f t="shared" si="138"/>
        <v>0</v>
      </c>
      <c r="L201" s="76">
        <f t="shared" si="139"/>
        <v>0</v>
      </c>
      <c r="M201" s="76">
        <f t="shared" si="140"/>
        <v>0</v>
      </c>
      <c r="N201" s="76">
        <f t="shared" si="141"/>
        <v>0</v>
      </c>
      <c r="O201" s="76">
        <f t="shared" si="142"/>
        <v>0</v>
      </c>
      <c r="P201" s="76">
        <f t="shared" si="143"/>
        <v>0</v>
      </c>
      <c r="Q201" s="76">
        <f t="shared" si="144"/>
        <v>0</v>
      </c>
      <c r="R201" s="76">
        <f t="shared" si="145"/>
        <v>0</v>
      </c>
      <c r="S201" s="76">
        <f t="shared" si="146"/>
        <v>0</v>
      </c>
      <c r="T201" s="76">
        <f t="shared" si="151"/>
        <v>0</v>
      </c>
      <c r="U201" s="76">
        <f t="shared" si="148"/>
        <v>0</v>
      </c>
      <c r="V201" s="76">
        <f t="shared" si="152"/>
        <v>0</v>
      </c>
      <c r="W201" s="76">
        <f t="shared" si="150"/>
        <v>5</v>
      </c>
      <c r="X201" s="77"/>
      <c r="Y201" s="110"/>
    </row>
    <row r="202" spans="1:25" ht="31.5" customHeight="1" x14ac:dyDescent="0.3">
      <c r="A202" s="88"/>
      <c r="B202" s="88"/>
      <c r="C202" s="89"/>
      <c r="D202" s="90"/>
      <c r="E202" s="89"/>
      <c r="F202" s="91"/>
      <c r="G202" s="92"/>
      <c r="H202" s="92"/>
      <c r="I202" s="93"/>
      <c r="J202" s="93"/>
      <c r="K202" s="94">
        <f t="shared" ref="K202:V202" si="153">SUM(K49:K192)</f>
        <v>0</v>
      </c>
      <c r="L202" s="94">
        <f t="shared" si="153"/>
        <v>0</v>
      </c>
      <c r="M202" s="94">
        <f t="shared" si="153"/>
        <v>0</v>
      </c>
      <c r="N202" s="94">
        <f t="shared" si="153"/>
        <v>0</v>
      </c>
      <c r="O202" s="94">
        <f t="shared" si="153"/>
        <v>0</v>
      </c>
      <c r="P202" s="94">
        <f t="shared" si="153"/>
        <v>0</v>
      </c>
      <c r="Q202" s="94">
        <f t="shared" si="153"/>
        <v>0</v>
      </c>
      <c r="R202" s="94">
        <f t="shared" si="153"/>
        <v>0</v>
      </c>
      <c r="S202" s="94">
        <f t="shared" si="153"/>
        <v>0</v>
      </c>
      <c r="T202" s="94">
        <f t="shared" si="153"/>
        <v>0</v>
      </c>
      <c r="U202" s="94">
        <f t="shared" si="153"/>
        <v>0</v>
      </c>
      <c r="V202" s="94">
        <f t="shared" si="153"/>
        <v>0</v>
      </c>
      <c r="W202" s="94">
        <f>SUM(W49:W201)</f>
        <v>459</v>
      </c>
      <c r="X202" s="95"/>
      <c r="Y202" s="91"/>
    </row>
  </sheetData>
  <sheetProtection algorithmName="SHA-512" hashValue="/C5rhjpsUdHHdfUWt11Gb07gEgYkOJppKUd+f0bEg3cHCHml42d02c++l/yYeiCV2L9X229QZLTBYJasjbE/aA==" saltValue="JXN/byvKNGnGJyLmQI2oew==" spinCount="100000" sheet="1" selectLockedCells="1"/>
  <autoFilter ref="A1:Y202" xr:uid="{00000000-0001-0000-0000-000000000000}"/>
  <sortState xmlns:xlrd2="http://schemas.microsoft.com/office/spreadsheetml/2017/richdata2" ref="A39:Y201">
    <sortCondition ref="B39:B201"/>
    <sortCondition ref="A39:A201"/>
  </sortState>
  <mergeCells count="1">
    <mergeCell ref="H2:J2"/>
  </mergeCells>
  <phoneticPr fontId="36" type="noConversion"/>
  <conditionalFormatting sqref="C51:C164 C88:E95 C118:E201 C203:E1048576">
    <cfRule type="cellIs" dxfId="58" priority="2632" operator="equal">
      <formula>"Not Needed"</formula>
    </cfRule>
    <cfRule type="cellIs" dxfId="57" priority="2633" operator="equal">
      <formula>"Minimal"</formula>
    </cfRule>
  </conditionalFormatting>
  <conditionalFormatting sqref="C1:E85 D86:E86 C86:C201 C87:E117 C188:E188">
    <cfRule type="cellIs" dxfId="56" priority="12" operator="equal">
      <formula>"Advantageous"</formula>
    </cfRule>
    <cfRule type="cellIs" dxfId="55" priority="18" operator="equal">
      <formula>"Not Needed"</formula>
    </cfRule>
    <cfRule type="cellIs" dxfId="54" priority="19" operator="equal">
      <formula>"Minimal"</formula>
    </cfRule>
  </conditionalFormatting>
  <conditionalFormatting sqref="C1:E201">
    <cfRule type="cellIs" dxfId="53" priority="1019" stopIfTrue="1" operator="equal">
      <formula>"Extremely Advantageous"</formula>
    </cfRule>
    <cfRule type="cellIs" dxfId="52" priority="1020" stopIfTrue="1" operator="equal">
      <formula>"Highly Advantageous"</formula>
    </cfRule>
  </conditionalFormatting>
  <conditionalFormatting sqref="C4:E37 C39:E201 H39:J201 J3:J5 H4:J37">
    <cfRule type="cellIs" dxfId="51" priority="2577" stopIfTrue="1" operator="equal">
      <formula>"Exception"</formula>
    </cfRule>
  </conditionalFormatting>
  <conditionalFormatting sqref="C4:E37 C39:E201 J3:J5 H4:J37 H39:J201">
    <cfRule type="cellIs" dxfId="50" priority="17" stopIfTrue="1" operator="equal">
      <formula>"Select from Drop Down List"</formula>
    </cfRule>
  </conditionalFormatting>
  <conditionalFormatting sqref="C39:E201 C4:E37">
    <cfRule type="cellIs" dxfId="49" priority="11" stopIfTrue="1" operator="equal">
      <formula>"High"</formula>
    </cfRule>
  </conditionalFormatting>
  <conditionalFormatting sqref="C96:E104">
    <cfRule type="cellIs" dxfId="48" priority="2" operator="equal">
      <formula>"Advantageous"</formula>
    </cfRule>
    <cfRule type="cellIs" dxfId="47" priority="3" operator="equal">
      <formula>"Not Needed"</formula>
    </cfRule>
    <cfRule type="cellIs" dxfId="46" priority="4" operator="equal">
      <formula>"Minimal"</formula>
    </cfRule>
  </conditionalFormatting>
  <conditionalFormatting sqref="C118:E1048576 C51:C164 C88:E95">
    <cfRule type="cellIs" dxfId="45" priority="964" operator="equal">
      <formula>"Advantageous"</formula>
    </cfRule>
  </conditionalFormatting>
  <conditionalFormatting sqref="C202:E202">
    <cfRule type="cellIs" dxfId="44" priority="960" operator="equal">
      <formula>"Not Needed"</formula>
    </cfRule>
    <cfRule type="cellIs" dxfId="43" priority="961" operator="equal">
      <formula>"Minimal"</formula>
    </cfRule>
    <cfRule type="cellIs" dxfId="42" priority="962" stopIfTrue="1" operator="equal">
      <formula>"Extremely Advantageous"</formula>
    </cfRule>
    <cfRule type="cellIs" dxfId="41" priority="963" stopIfTrue="1" operator="equal">
      <formula>"Highly Advantageous"</formula>
    </cfRule>
  </conditionalFormatting>
  <conditionalFormatting sqref="C203:E1048576">
    <cfRule type="cellIs" dxfId="40" priority="2543" stopIfTrue="1" operator="equal">
      <formula>"Extremely Advantageous"</formula>
    </cfRule>
    <cfRule type="cellIs" dxfId="39" priority="2544" stopIfTrue="1" operator="equal">
      <formula>"Highly Advantageous"</formula>
    </cfRule>
  </conditionalFormatting>
  <conditionalFormatting sqref="G4:G37 G39:G201">
    <cfRule type="expression" dxfId="38" priority="30" stopIfTrue="1">
      <formula>#REF!="YES-partially meets"</formula>
    </cfRule>
  </conditionalFormatting>
  <conditionalFormatting sqref="H64650:H65072">
    <cfRule type="cellIs" dxfId="37" priority="2641" stopIfTrue="1" operator="equal">
      <formula>"Y"</formula>
    </cfRule>
  </conditionalFormatting>
  <conditionalFormatting sqref="H1:J1">
    <cfRule type="cellIs" dxfId="36" priority="2625" stopIfTrue="1" operator="equal">
      <formula>"Select from Drop Down List"</formula>
    </cfRule>
  </conditionalFormatting>
  <conditionalFormatting sqref="I202:J64649">
    <cfRule type="cellIs" dxfId="35" priority="959" stopIfTrue="1" operator="equal">
      <formula>"Select from Drop Down List"</formula>
    </cfRule>
  </conditionalFormatting>
  <conditionalFormatting sqref="I3:Y3">
    <cfRule type="cellIs" dxfId="34" priority="9" stopIfTrue="1" operator="equal">
      <formula>"Select from Drop Down List"</formula>
    </cfRule>
  </conditionalFormatting>
  <conditionalFormatting sqref="I38:Y48">
    <cfRule type="cellIs" dxfId="33" priority="31" stopIfTrue="1" operator="equal">
      <formula>"Select from Drop Down List"</formula>
    </cfRule>
  </conditionalFormatting>
  <conditionalFormatting sqref="K64650:K1048576">
    <cfRule type="cellIs" dxfId="32" priority="2627" stopIfTrue="1" operator="equal">
      <formula>"Select from Drop Down List"</formula>
    </cfRule>
  </conditionalFormatting>
  <dataValidations count="6">
    <dataValidation allowBlank="1" showInputMessage="1" showErrorMessage="1" errorTitle="Invalid specification type" error="Please enter a Specification type from the drop-down list." sqref="D1 D188:E188 E49:E201 D49:D1048576 E4:E5 D3:D5 D39:E48 D6:E7 E8:E37 D8:D38" xr:uid="{3D90A62B-EB43-42F2-A2E0-399CB6AF04C3}"/>
    <dataValidation type="list" allowBlank="1" showInputMessage="1" showErrorMessage="1" errorTitle="Invalid specification type" error="Please enter a Specification type from the drop-down list." sqref="C4:C37 C39:C201" xr:uid="{49A0DF3D-6179-4389-A2D8-581A6C95CBE5}">
      <formula1>"High, Medium, Low"</formula1>
    </dataValidation>
    <dataValidation type="list" allowBlank="1" showInputMessage="1" showErrorMessage="1" sqref="H4:H37 H39:H201" xr:uid="{5D3C967F-0F85-4F7F-9735-9ABDFCF383A6}">
      <formula1>"Select from drop down list, YES-Fully meets, YES-Partially meets, NO-Does not meet"</formula1>
    </dataValidation>
    <dataValidation type="list" allowBlank="1" showInputMessage="1" showErrorMessage="1" sqref="I4:I37 I39:I201" xr:uid="{8BF8D81C-7207-4569-9FA2-AD325FFDF8A0}">
      <formula1>"Select from drop down list, Production, Development, Roadmap, Not in any environment"</formula1>
    </dataValidation>
    <dataValidation type="list" allowBlank="1" showInputMessage="1" showErrorMessage="1" sqref="J3:J37 J39:J201" xr:uid="{17ED961D-A7B0-4864-90B3-868CE9DA161F}">
      <formula1>"Select from drop down list, Base Pkg, Addl Module, 3rd Party, Configuration, Customization"</formula1>
    </dataValidation>
    <dataValidation type="list" allowBlank="1" showInputMessage="1" showErrorMessage="1" errorTitle="Invalid specification type" error="Please enter a Specification type from the drop-down list." sqref="D2:D3 D110:D112 D39:D48 D6:D37" xr:uid="{94E1EE32-DD74-42E4-8DED-2E50974D2721}">
      <formula1>"Cloud, On-premise, Hybrid"</formula1>
    </dataValidation>
  </dataValidations>
  <pageMargins left="0.7" right="0.7" top="0.75" bottom="0.75" header="0.3" footer="0.3"/>
  <pageSetup paperSize="3" scale="71" fitToHeight="0" orientation="landscape" r:id="rId1"/>
  <headerFooter>
    <oddHeader>&amp;L&amp;F&amp;R&amp;A</oddHeader>
    <oddFooter>&amp;L&amp;D&amp;C&amp;A&amp;RPage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00B0F0"/>
    <pageSetUpPr fitToPage="1"/>
  </sheetPr>
  <dimension ref="A1:Y16"/>
  <sheetViews>
    <sheetView tabSelected="1" topLeftCell="B1" zoomScaleNormal="100" workbookViewId="0">
      <pane ySplit="3" topLeftCell="A4" activePane="bottomLeft" state="frozen"/>
      <selection pane="bottomLeft" activeCell="G6" sqref="G6"/>
    </sheetView>
  </sheetViews>
  <sheetFormatPr defaultColWidth="9.140625" defaultRowHeight="15" x14ac:dyDescent="0.25"/>
  <cols>
    <col min="1" max="1" width="10.7109375" style="96" customWidth="1"/>
    <col min="2" max="2" width="18.7109375" style="96" customWidth="1"/>
    <col min="3" max="3" width="18" style="97" customWidth="1"/>
    <col min="4" max="4" width="18" style="98" hidden="1" customWidth="1"/>
    <col min="5" max="5" width="18" style="97" hidden="1" customWidth="1"/>
    <col min="6" max="6" width="65.7109375" style="99" customWidth="1"/>
    <col min="7" max="7" width="65.7109375" style="100" customWidth="1"/>
    <col min="8" max="8" width="30.42578125" style="100" customWidth="1"/>
    <col min="9" max="10" width="30.7109375" style="101" customWidth="1"/>
    <col min="11" max="11" width="10.7109375" hidden="1" customWidth="1"/>
    <col min="12" max="13" width="10" style="85" hidden="1" customWidth="1"/>
    <col min="14" max="23" width="8.7109375" style="85" hidden="1" customWidth="1"/>
    <col min="24" max="24" width="60.7109375" style="85" hidden="1" customWidth="1"/>
    <col min="25" max="25" width="43.140625" style="85" hidden="1" customWidth="1"/>
    <col min="26" max="16384" width="9.140625" style="85"/>
  </cols>
  <sheetData>
    <row r="1" spans="1:25" s="61" customFormat="1" ht="105" customHeight="1" thickBot="1" x14ac:dyDescent="0.3">
      <c r="A1" s="54" t="s">
        <v>7</v>
      </c>
      <c r="B1" s="54" t="s">
        <v>8</v>
      </c>
      <c r="C1" s="54" t="s">
        <v>9</v>
      </c>
      <c r="D1" s="55" t="s">
        <v>10</v>
      </c>
      <c r="E1" s="54" t="s">
        <v>11</v>
      </c>
      <c r="F1" s="54" t="s">
        <v>12</v>
      </c>
      <c r="G1" s="54" t="s">
        <v>13</v>
      </c>
      <c r="H1" s="54" t="s">
        <v>14</v>
      </c>
      <c r="I1" s="54" t="s">
        <v>15</v>
      </c>
      <c r="J1" s="54" t="s">
        <v>16</v>
      </c>
      <c r="K1" s="56" t="s">
        <v>17</v>
      </c>
      <c r="L1" s="56" t="s">
        <v>18</v>
      </c>
      <c r="M1" s="56" t="s">
        <v>19</v>
      </c>
      <c r="N1" s="56" t="s">
        <v>20</v>
      </c>
      <c r="O1" s="56" t="s">
        <v>21</v>
      </c>
      <c r="P1" s="56" t="s">
        <v>22</v>
      </c>
      <c r="Q1" s="57" t="s">
        <v>23</v>
      </c>
      <c r="R1" s="57" t="s">
        <v>24</v>
      </c>
      <c r="S1" s="57" t="s">
        <v>25</v>
      </c>
      <c r="T1" s="57" t="s">
        <v>26</v>
      </c>
      <c r="U1" s="57" t="s">
        <v>27</v>
      </c>
      <c r="V1" s="57" t="s">
        <v>28</v>
      </c>
      <c r="W1" s="58" t="s">
        <v>29</v>
      </c>
      <c r="X1" s="59" t="s">
        <v>30</v>
      </c>
      <c r="Y1" s="60" t="s">
        <v>31</v>
      </c>
    </row>
    <row r="2" spans="1:25" s="61" customFormat="1" ht="25.5" customHeight="1" thickBot="1" x14ac:dyDescent="0.3">
      <c r="A2" s="103"/>
      <c r="B2" s="134"/>
      <c r="C2" s="135"/>
      <c r="D2" s="136"/>
      <c r="E2" s="135"/>
      <c r="F2" s="104"/>
      <c r="G2" s="104"/>
      <c r="H2" s="159" t="s">
        <v>650</v>
      </c>
      <c r="I2" s="160"/>
      <c r="J2" s="161"/>
      <c r="K2" s="62">
        <v>5</v>
      </c>
      <c r="L2" s="63">
        <v>2</v>
      </c>
      <c r="M2" s="63">
        <v>0</v>
      </c>
      <c r="N2" s="63">
        <v>3</v>
      </c>
      <c r="O2" s="63">
        <v>1</v>
      </c>
      <c r="P2" s="63">
        <v>0</v>
      </c>
      <c r="Q2" s="63">
        <v>1</v>
      </c>
      <c r="R2" s="62">
        <v>0</v>
      </c>
      <c r="S2" s="62">
        <v>0</v>
      </c>
      <c r="T2" s="64"/>
      <c r="U2" s="62" t="s">
        <v>33</v>
      </c>
      <c r="V2" s="64"/>
      <c r="W2" s="66"/>
      <c r="X2" s="67"/>
      <c r="Y2" s="68"/>
    </row>
    <row r="3" spans="1:25" s="71" customFormat="1" ht="30" customHeight="1" x14ac:dyDescent="0.25">
      <c r="A3" s="69"/>
      <c r="B3" s="126"/>
      <c r="C3" s="127"/>
      <c r="D3" s="128"/>
      <c r="E3" s="127"/>
      <c r="F3" s="129" t="s">
        <v>648</v>
      </c>
      <c r="G3" s="130"/>
      <c r="H3" s="130"/>
      <c r="I3" s="127"/>
      <c r="J3" s="127"/>
      <c r="K3" s="70"/>
      <c r="L3" s="70"/>
      <c r="M3" s="70"/>
      <c r="N3" s="70"/>
      <c r="O3" s="70"/>
      <c r="P3" s="70"/>
      <c r="Q3" s="70"/>
      <c r="R3" s="70"/>
      <c r="S3" s="70"/>
      <c r="T3" s="70"/>
      <c r="U3" s="70"/>
      <c r="V3" s="70"/>
      <c r="W3" s="70"/>
      <c r="X3" s="70"/>
      <c r="Y3" s="70"/>
    </row>
    <row r="4" spans="1:25" s="71" customFormat="1" ht="75" customHeight="1" x14ac:dyDescent="0.2">
      <c r="A4" s="107" t="s">
        <v>203</v>
      </c>
      <c r="B4" s="108" t="s">
        <v>258</v>
      </c>
      <c r="C4" s="73" t="s">
        <v>41</v>
      </c>
      <c r="D4" s="74"/>
      <c r="E4" s="73"/>
      <c r="F4" s="81" t="s">
        <v>453</v>
      </c>
      <c r="G4" s="32"/>
      <c r="H4" s="1" t="s">
        <v>39</v>
      </c>
      <c r="I4" s="1" t="s">
        <v>39</v>
      </c>
      <c r="J4" s="1" t="s">
        <v>39</v>
      </c>
      <c r="K4" s="76"/>
      <c r="L4" s="76"/>
      <c r="M4" s="76"/>
      <c r="N4" s="76"/>
      <c r="O4" s="76"/>
      <c r="P4" s="76"/>
      <c r="Q4" s="76"/>
      <c r="R4" s="76"/>
      <c r="S4" s="76"/>
      <c r="T4" s="76"/>
      <c r="U4" s="76"/>
      <c r="V4" s="76"/>
      <c r="W4" s="76">
        <f>IF(C4="High",$K$2,IF(C4="Medium",$N$2,$Q$2))</f>
        <v>5</v>
      </c>
      <c r="X4" s="80"/>
      <c r="Y4" s="109"/>
    </row>
    <row r="5" spans="1:25" s="71" customFormat="1" ht="75" customHeight="1" x14ac:dyDescent="0.2">
      <c r="A5" s="107" t="s">
        <v>190</v>
      </c>
      <c r="B5" s="108" t="s">
        <v>505</v>
      </c>
      <c r="C5" s="73" t="s">
        <v>41</v>
      </c>
      <c r="D5" s="74"/>
      <c r="E5" s="73"/>
      <c r="F5" s="81" t="s">
        <v>507</v>
      </c>
      <c r="G5" s="32"/>
      <c r="H5" s="1" t="s">
        <v>39</v>
      </c>
      <c r="I5" s="1" t="s">
        <v>39</v>
      </c>
      <c r="J5" s="1" t="s">
        <v>39</v>
      </c>
      <c r="K5" s="76">
        <f>COUNTIFS(C5:C5,"=High",H5:H5,"=YES-Fully meets")</f>
        <v>0</v>
      </c>
      <c r="L5" s="76">
        <f>COUNTIFS(C5:C5,"=High",H5:H5,"=YES-Partially meets")</f>
        <v>0</v>
      </c>
      <c r="M5" s="76">
        <f>COUNTIFS(C5:C5,"=High",H5:H5,"=NO-Does not meet")</f>
        <v>0</v>
      </c>
      <c r="N5" s="76">
        <f>COUNTIFS(C5:C5,"=Medium",H5:H5,"=YES-Fully meets")</f>
        <v>0</v>
      </c>
      <c r="O5" s="76">
        <f>COUNTIFS(C5:C5,"=Medium",H5:H5,"=YES-Partially meets")</f>
        <v>0</v>
      </c>
      <c r="P5" s="76">
        <f>COUNTIFS(C5:C5,"=Medium",H5:H5,"=YES-Fully meets")</f>
        <v>0</v>
      </c>
      <c r="Q5" s="76">
        <f>COUNTIFS(C5:C5,"=Medium",H5:H5,"=NO-Does not meet")</f>
        <v>0</v>
      </c>
      <c r="R5" s="76">
        <f>COUNTIFS(C5:C5,"=Low",H5:H5,"=YES-Fully meets")</f>
        <v>0</v>
      </c>
      <c r="S5" s="76">
        <f>COUNTIFS(C5:C5,"=Low",H5:H5,"=YES-Partially meets")</f>
        <v>0</v>
      </c>
      <c r="T5" s="76">
        <f>+(K5*$K$2)+(L5*$L$2)+(M5*$M$2)+(N5*$N$2)+(O5*$O$2)+(P5*$P$2)+(Q5*$Q$2)+(R5*$R$2)+(S5*$S$2)</f>
        <v>0</v>
      </c>
      <c r="U5" s="76">
        <f>IF($I5="Production",1,IF($I5="Development",0.25,0))</f>
        <v>0</v>
      </c>
      <c r="V5" s="76">
        <f>+T5*U5</f>
        <v>0</v>
      </c>
      <c r="W5" s="76">
        <f>IF(C5="High",$K$2,IF(C5="Medium",$N$2,$Q$2))</f>
        <v>5</v>
      </c>
      <c r="X5" s="80"/>
      <c r="Y5" s="112" t="s">
        <v>141</v>
      </c>
    </row>
    <row r="6" spans="1:25" s="71" customFormat="1" ht="75" customHeight="1" x14ac:dyDescent="0.2">
      <c r="A6" s="107" t="s">
        <v>450</v>
      </c>
      <c r="B6" s="108" t="s">
        <v>504</v>
      </c>
      <c r="C6" s="73" t="s">
        <v>41</v>
      </c>
      <c r="D6" s="74"/>
      <c r="E6" s="73"/>
      <c r="F6" s="81" t="s">
        <v>690</v>
      </c>
      <c r="G6" s="32"/>
      <c r="H6" s="1" t="s">
        <v>39</v>
      </c>
      <c r="I6" s="1" t="s">
        <v>39</v>
      </c>
      <c r="J6" s="1" t="s">
        <v>39</v>
      </c>
      <c r="K6" s="76">
        <f>COUNTIFS(C6:C6,"=High",H6:H6,"=YES-Fully meets")</f>
        <v>0</v>
      </c>
      <c r="L6" s="76">
        <f>COUNTIFS(C6:C6,"=High",H6:H6,"=YES-Partially meets")</f>
        <v>0</v>
      </c>
      <c r="M6" s="76">
        <f>COUNTIFS(C6:C6,"=High",H6:H6,"=NO-Does not meet")</f>
        <v>0</v>
      </c>
      <c r="N6" s="76">
        <f>COUNTIFS(C6:C6,"=Medium",H6:H6,"=YES-Fully meets")</f>
        <v>0</v>
      </c>
      <c r="O6" s="76">
        <f>COUNTIFS(C6:C6,"=Medium",H6:H6,"=YES-Partially meets")</f>
        <v>0</v>
      </c>
      <c r="P6" s="76">
        <f>COUNTIFS(C6:C6,"=Medium",H6:H6,"=YES-Fully meets")</f>
        <v>0</v>
      </c>
      <c r="Q6" s="76">
        <f>COUNTIFS(C6:C6,"=Medium",H6:H6,"=NO-Does not meet")</f>
        <v>0</v>
      </c>
      <c r="R6" s="76">
        <f>COUNTIFS(C6:C6,"=Low",H6:H6,"=YES-Fully meets")</f>
        <v>0</v>
      </c>
      <c r="S6" s="76">
        <f>COUNTIFS(C6:C6,"=Low",H6:H6,"=YES-Partially meets")</f>
        <v>0</v>
      </c>
      <c r="T6" s="76">
        <f>+(K6*$K$2)+(L6*$L$2)+(M6*$M$2)+(N6*$N$2)+(O6*$O$2)+(P6*$P$2)+(Q6*$Q$2)+(R6*$R$2)+(S6*$S$2)</f>
        <v>0</v>
      </c>
      <c r="U6" s="76">
        <f>IF($I6="Production",1,IF($I6="Development",0.25,0))</f>
        <v>0</v>
      </c>
      <c r="V6" s="76">
        <f>+T6*U6</f>
        <v>0</v>
      </c>
      <c r="W6" s="76">
        <f>IF(C6="High",$K$2,IF(C6="Medium",$N$2,$Q$2))</f>
        <v>5</v>
      </c>
      <c r="X6" s="80"/>
      <c r="Y6" s="114" t="s">
        <v>141</v>
      </c>
    </row>
    <row r="7" spans="1:25" s="71" customFormat="1" ht="75" customHeight="1" x14ac:dyDescent="0.2">
      <c r="A7" s="107" t="s">
        <v>191</v>
      </c>
      <c r="B7" s="108" t="s">
        <v>184</v>
      </c>
      <c r="C7" s="73" t="s">
        <v>36</v>
      </c>
      <c r="D7" s="74"/>
      <c r="E7" s="73"/>
      <c r="F7" s="82" t="s">
        <v>649</v>
      </c>
      <c r="G7" s="31"/>
      <c r="H7" s="1" t="s">
        <v>39</v>
      </c>
      <c r="I7" s="1" t="s">
        <v>39</v>
      </c>
      <c r="J7" s="1" t="s">
        <v>39</v>
      </c>
      <c r="K7" s="76">
        <f>COUNTIFS(C7:C7,"=High",H7:H7,"=YES-Fully meets")</f>
        <v>0</v>
      </c>
      <c r="L7" s="76">
        <f>COUNTIFS(C7:C7,"=High",H7:H7,"=YES-Partially meets")</f>
        <v>0</v>
      </c>
      <c r="M7" s="76">
        <f>COUNTIFS(C7:C7,"=High",H7:H7,"=NO-Does not meet")</f>
        <v>0</v>
      </c>
      <c r="N7" s="76">
        <f>COUNTIFS(C7:C7,"=Medium",H7:H7,"=YES-Fully meets")</f>
        <v>0</v>
      </c>
      <c r="O7" s="76">
        <f>COUNTIFS(C7:C7,"=Medium",H7:H7,"=YES-Partially meets")</f>
        <v>0</v>
      </c>
      <c r="P7" s="76">
        <f>COUNTIFS(C7:C7,"=Medium",H7:H7,"=YES-Fully meets")</f>
        <v>0</v>
      </c>
      <c r="Q7" s="76">
        <f>COUNTIFS(C7:C7,"=Medium",H7:H7,"=NO-Does not meet")</f>
        <v>0</v>
      </c>
      <c r="R7" s="76">
        <f>COUNTIFS(C7:C7,"=Low",H7:H7,"=YES-Fully meets")</f>
        <v>0</v>
      </c>
      <c r="S7" s="76">
        <f>COUNTIFS(C7:C7,"=Low",H7:H7,"=YES-Partially meets")</f>
        <v>0</v>
      </c>
      <c r="T7" s="76">
        <f>+(K7*$K$2)+(L7*$L$2)+(M7*$M$2)+(N7*$N$2)+(O7*$O$2)+(P7*$P$2)+(Q7*$Q$2)+(R7*$R$2)+(S7*$S$2)</f>
        <v>0</v>
      </c>
      <c r="U7" s="76">
        <f>IF($I7="Production",1,IF($I7="Development",0.25,0))</f>
        <v>0</v>
      </c>
      <c r="V7" s="76">
        <f>+T7*U7</f>
        <v>0</v>
      </c>
      <c r="W7" s="76">
        <f>IF(C7="High",$K$2,IF(C7="Medium",$N$2,$Q$2))</f>
        <v>3</v>
      </c>
      <c r="X7" s="80"/>
      <c r="Y7" s="112" t="s">
        <v>142</v>
      </c>
    </row>
    <row r="8" spans="1:25" s="71" customFormat="1" ht="75" customHeight="1" x14ac:dyDescent="0.2">
      <c r="A8" s="107" t="s">
        <v>523</v>
      </c>
      <c r="B8" s="108" t="s">
        <v>524</v>
      </c>
      <c r="C8" s="73" t="s">
        <v>41</v>
      </c>
      <c r="D8" s="74"/>
      <c r="E8" s="73"/>
      <c r="F8" s="82" t="s">
        <v>525</v>
      </c>
      <c r="G8" s="31"/>
      <c r="H8" s="1" t="s">
        <v>39</v>
      </c>
      <c r="I8" s="1" t="s">
        <v>39</v>
      </c>
      <c r="J8" s="1" t="s">
        <v>39</v>
      </c>
      <c r="K8" s="76">
        <f>COUNTIFS(C8:C8,"=High",H8:H8,"=YES-Fully meets")</f>
        <v>0</v>
      </c>
      <c r="L8" s="76">
        <f>COUNTIFS(C8:C8,"=High",H8:H8,"=YES-Partially meets")</f>
        <v>0</v>
      </c>
      <c r="M8" s="76">
        <f>COUNTIFS(C8:C8,"=High",H8:H8,"=NO-Does not meet")</f>
        <v>0</v>
      </c>
      <c r="N8" s="76">
        <f>COUNTIFS(C8:C8,"=Medium",H8:H8,"=YES-Fully meets")</f>
        <v>0</v>
      </c>
      <c r="O8" s="76">
        <f>COUNTIFS(C8:C8,"=Medium",H8:H8,"=YES-Partially meets")</f>
        <v>0</v>
      </c>
      <c r="P8" s="76">
        <f>COUNTIFS(C8:C8,"=Medium",H8:H8,"=YES-Fully meets")</f>
        <v>0</v>
      </c>
      <c r="Q8" s="76">
        <f>COUNTIFS(C8:C8,"=Medium",H8:H8,"=NO-Does not meet")</f>
        <v>0</v>
      </c>
      <c r="R8" s="76">
        <f>COUNTIFS(C8:C8,"=Low",H8:H8,"=YES-Fully meets")</f>
        <v>0</v>
      </c>
      <c r="S8" s="76">
        <f>COUNTIFS(C8:C8,"=Low",H8:H8,"=YES-Partially meets")</f>
        <v>0</v>
      </c>
      <c r="T8" s="76">
        <f>+(K8*$K$2)+(L8*$L$2)+(M8*$M$2)+(N8*$N$2)+(O8*$O$2)+(P8*$P$2)+(Q8*$Q$2)+(R8*$R$2)+(S8*$S$2)</f>
        <v>0</v>
      </c>
      <c r="U8" s="76">
        <f>IF($I8="Production",1,IF($I8="Development",0.25,0))</f>
        <v>0</v>
      </c>
      <c r="V8" s="76">
        <f>+T8*U8</f>
        <v>0</v>
      </c>
      <c r="W8" s="76">
        <f>IF(C8="High",$K$2,IF(C8="Medium",$N$2,$Q$2))</f>
        <v>5</v>
      </c>
      <c r="X8" s="80"/>
      <c r="Y8" s="112" t="s">
        <v>142</v>
      </c>
    </row>
    <row r="9" spans="1:25" s="71" customFormat="1" ht="75" customHeight="1" x14ac:dyDescent="0.2">
      <c r="A9" s="107" t="s">
        <v>192</v>
      </c>
      <c r="B9" s="108" t="s">
        <v>222</v>
      </c>
      <c r="C9" s="73" t="s">
        <v>36</v>
      </c>
      <c r="D9" s="74"/>
      <c r="E9" s="73"/>
      <c r="F9" s="81" t="s">
        <v>224</v>
      </c>
      <c r="G9" s="32"/>
      <c r="H9" s="1" t="s">
        <v>39</v>
      </c>
      <c r="I9" s="1" t="s">
        <v>39</v>
      </c>
      <c r="J9" s="1" t="s">
        <v>39</v>
      </c>
      <c r="K9" s="76"/>
      <c r="L9" s="76"/>
      <c r="M9" s="76"/>
      <c r="N9" s="76"/>
      <c r="O9" s="76"/>
      <c r="P9" s="76"/>
      <c r="Q9" s="76"/>
      <c r="R9" s="76"/>
      <c r="S9" s="76"/>
      <c r="T9" s="76"/>
      <c r="U9" s="76"/>
      <c r="V9" s="76"/>
      <c r="W9" s="76"/>
      <c r="X9" s="80"/>
      <c r="Y9" s="112"/>
    </row>
    <row r="10" spans="1:25" s="71" customFormat="1" ht="75" customHeight="1" x14ac:dyDescent="0.2">
      <c r="A10" s="107" t="s">
        <v>193</v>
      </c>
      <c r="B10" s="108" t="s">
        <v>234</v>
      </c>
      <c r="C10" s="73" t="s">
        <v>36</v>
      </c>
      <c r="D10" s="74"/>
      <c r="E10" s="73"/>
      <c r="F10" s="81" t="s">
        <v>235</v>
      </c>
      <c r="G10" s="32"/>
      <c r="H10" s="1" t="s">
        <v>39</v>
      </c>
      <c r="I10" s="1" t="s">
        <v>39</v>
      </c>
      <c r="J10" s="1" t="s">
        <v>39</v>
      </c>
      <c r="K10" s="76"/>
      <c r="L10" s="76"/>
      <c r="M10" s="76"/>
      <c r="N10" s="76"/>
      <c r="O10" s="76"/>
      <c r="P10" s="76"/>
      <c r="Q10" s="76"/>
      <c r="R10" s="76"/>
      <c r="S10" s="76"/>
      <c r="T10" s="76"/>
      <c r="U10" s="76"/>
      <c r="V10" s="76"/>
      <c r="W10" s="76">
        <f>IF(C10="High",$K$2,IF(C10="Medium",$N$2,$Q$2))</f>
        <v>3</v>
      </c>
      <c r="X10" s="80"/>
      <c r="Y10" s="114"/>
    </row>
    <row r="11" spans="1:25" s="71" customFormat="1" ht="75" customHeight="1" x14ac:dyDescent="0.2">
      <c r="A11" s="107" t="s">
        <v>233</v>
      </c>
      <c r="B11" s="108" t="s">
        <v>167</v>
      </c>
      <c r="C11" s="73" t="s">
        <v>36</v>
      </c>
      <c r="D11" s="74"/>
      <c r="E11" s="73"/>
      <c r="F11" s="81" t="s">
        <v>691</v>
      </c>
      <c r="G11" s="32"/>
      <c r="H11" s="1" t="s">
        <v>39</v>
      </c>
      <c r="I11" s="1" t="s">
        <v>39</v>
      </c>
      <c r="J11" s="1" t="s">
        <v>39</v>
      </c>
      <c r="K11" s="76"/>
      <c r="L11" s="76"/>
      <c r="M11" s="76"/>
      <c r="N11" s="76"/>
      <c r="O11" s="76"/>
      <c r="P11" s="76"/>
      <c r="Q11" s="76"/>
      <c r="R11" s="76"/>
      <c r="S11" s="76"/>
      <c r="T11" s="76"/>
      <c r="U11" s="76"/>
      <c r="V11" s="76"/>
      <c r="W11" s="76"/>
      <c r="X11" s="80"/>
      <c r="Y11" s="109"/>
    </row>
    <row r="12" spans="1:25" s="71" customFormat="1" ht="75" customHeight="1" x14ac:dyDescent="0.2">
      <c r="A12" s="107" t="s">
        <v>451</v>
      </c>
      <c r="B12" s="108" t="s">
        <v>223</v>
      </c>
      <c r="C12" s="73" t="s">
        <v>36</v>
      </c>
      <c r="D12" s="74"/>
      <c r="E12" s="73"/>
      <c r="F12" s="81" t="s">
        <v>225</v>
      </c>
      <c r="G12" s="32"/>
      <c r="H12" s="1" t="s">
        <v>39</v>
      </c>
      <c r="I12" s="1" t="s">
        <v>39</v>
      </c>
      <c r="J12" s="1" t="s">
        <v>39</v>
      </c>
      <c r="K12" s="76"/>
      <c r="L12" s="76"/>
      <c r="M12" s="76"/>
      <c r="N12" s="76"/>
      <c r="O12" s="76"/>
      <c r="P12" s="76"/>
      <c r="Q12" s="76"/>
      <c r="R12" s="76"/>
      <c r="S12" s="76"/>
      <c r="T12" s="76"/>
      <c r="U12" s="76"/>
      <c r="V12" s="76"/>
      <c r="W12" s="76">
        <f>IF(C12="High",$K$2,IF(C12="Medium",$N$2,$Q$2))</f>
        <v>3</v>
      </c>
      <c r="X12" s="80"/>
      <c r="Y12" s="109"/>
    </row>
    <row r="13" spans="1:25" s="71" customFormat="1" ht="75" customHeight="1" x14ac:dyDescent="0.2">
      <c r="A13" s="107" t="s">
        <v>452</v>
      </c>
      <c r="B13" s="108" t="s">
        <v>205</v>
      </c>
      <c r="C13" s="73" t="s">
        <v>36</v>
      </c>
      <c r="D13" s="74"/>
      <c r="E13" s="73"/>
      <c r="F13" s="81" t="s">
        <v>206</v>
      </c>
      <c r="G13" s="32"/>
      <c r="H13" s="1" t="s">
        <v>39</v>
      </c>
      <c r="I13" s="1" t="s">
        <v>39</v>
      </c>
      <c r="J13" s="1" t="s">
        <v>39</v>
      </c>
      <c r="K13" s="76">
        <f>COUNTIFS(C13:C13,"=High",H13:H13,"=YES-Fully meets")</f>
        <v>0</v>
      </c>
      <c r="L13" s="76">
        <f>COUNTIFS(C13:C13,"=High",H13:H13,"=YES-Partially meets")</f>
        <v>0</v>
      </c>
      <c r="M13" s="76">
        <f>COUNTIFS(C13:C13,"=High",H13:H13,"=NO-Does not meet")</f>
        <v>0</v>
      </c>
      <c r="N13" s="76">
        <f>COUNTIFS(C13:C13,"=Medium",H13:H13,"=YES-Fully meets")</f>
        <v>0</v>
      </c>
      <c r="O13" s="76">
        <f>COUNTIFS(C13:C13,"=Medium",H13:H13,"=YES-Partially meets")</f>
        <v>0</v>
      </c>
      <c r="P13" s="76">
        <f>COUNTIFS(C13:C13,"=Medium",H13:H13,"=YES-Fully meets")</f>
        <v>0</v>
      </c>
      <c r="Q13" s="76">
        <f>COUNTIFS(C13:C13,"=Medium",H13:H13,"=NO-Does not meet")</f>
        <v>0</v>
      </c>
      <c r="R13" s="76">
        <f>COUNTIFS(C13:C13,"=Low",H13:H13,"=YES-Fully meets")</f>
        <v>0</v>
      </c>
      <c r="S13" s="76">
        <f>COUNTIFS(C13:C13,"=Low",H13:H13,"=YES-Partially meets")</f>
        <v>0</v>
      </c>
      <c r="T13" s="76">
        <f>+(K13*$K$2)+(L13*$L$2)+(M13*$M$2)+(N13*$N$2)+(O13*$O$2)+(P13*$P$2)+(Q13*$Q$2)+(R13*$R$2)+(S13*$S$2)</f>
        <v>0</v>
      </c>
      <c r="U13" s="76">
        <f>IF($I13="Production",1,IF($I13="Development",0.25,0))</f>
        <v>0</v>
      </c>
      <c r="V13" s="76">
        <f>+T13*U13</f>
        <v>0</v>
      </c>
      <c r="W13" s="76">
        <f>IF(C13="High",$K$2,IF(C13="Medium",$N$2,$Q$2))</f>
        <v>3</v>
      </c>
      <c r="X13" s="80"/>
      <c r="Y13" s="109" t="s">
        <v>141</v>
      </c>
    </row>
    <row r="14" spans="1:25" s="71" customFormat="1" ht="75" customHeight="1" x14ac:dyDescent="0.2">
      <c r="A14" s="107" t="s">
        <v>503</v>
      </c>
      <c r="B14" s="108" t="s">
        <v>207</v>
      </c>
      <c r="C14" s="73" t="s">
        <v>36</v>
      </c>
      <c r="D14" s="74"/>
      <c r="E14" s="73"/>
      <c r="F14" s="81" t="s">
        <v>692</v>
      </c>
      <c r="G14" s="32"/>
      <c r="H14" s="1" t="s">
        <v>39</v>
      </c>
      <c r="I14" s="1" t="s">
        <v>39</v>
      </c>
      <c r="J14" s="1" t="s">
        <v>39</v>
      </c>
      <c r="K14" s="76">
        <f>COUNTIFS(C14:C14,"=High",H14:H14,"=YES-Fully meets")</f>
        <v>0</v>
      </c>
      <c r="L14" s="76">
        <f>COUNTIFS(C14:C14,"=High",H14:H14,"=YES-Partially meets")</f>
        <v>0</v>
      </c>
      <c r="M14" s="76">
        <f>COUNTIFS(C14:C14,"=High",H14:H14,"=NO-Does not meet")</f>
        <v>0</v>
      </c>
      <c r="N14" s="76">
        <f>COUNTIFS(C14:C14,"=Medium",H14:H14,"=YES-Fully meets")</f>
        <v>0</v>
      </c>
      <c r="O14" s="76">
        <f>COUNTIFS(C14:C14,"=Medium",H14:H14,"=YES-Partially meets")</f>
        <v>0</v>
      </c>
      <c r="P14" s="76">
        <f>COUNTIFS(C14:C14,"=Medium",H14:H14,"=YES-Fully meets")</f>
        <v>0</v>
      </c>
      <c r="Q14" s="76">
        <f>COUNTIFS(C14:C14,"=Medium",H14:H14,"=NO-Does not meet")</f>
        <v>0</v>
      </c>
      <c r="R14" s="76">
        <f>COUNTIFS(C14:C14,"=Low",H14:H14,"=YES-Fully meets")</f>
        <v>0</v>
      </c>
      <c r="S14" s="76">
        <f>COUNTIFS(C14:C14,"=Low",H14:H14,"=YES-Partially meets")</f>
        <v>0</v>
      </c>
      <c r="T14" s="76">
        <f>+(K14*$K$2)+(L14*$L$2)+(M14*$M$2)+(N14*$N$2)+(O14*$O$2)+(P14*$P$2)+(Q14*$Q$2)+(R14*$R$2)+(S14*$S$2)</f>
        <v>0</v>
      </c>
      <c r="U14" s="76">
        <f>IF($I14="Production",1,IF($I14="Development",0.25,0))</f>
        <v>0</v>
      </c>
      <c r="V14" s="76">
        <f>+T14*U14</f>
        <v>0</v>
      </c>
      <c r="W14" s="76">
        <f>IF(C14="High",$K$2,IF(C14="Medium",$N$2,$Q$2))</f>
        <v>3</v>
      </c>
      <c r="X14" s="80"/>
      <c r="Y14" s="109" t="s">
        <v>141</v>
      </c>
    </row>
    <row r="15" spans="1:25" s="71" customFormat="1" ht="75" customHeight="1" x14ac:dyDescent="0.2">
      <c r="A15" s="107" t="s">
        <v>506</v>
      </c>
      <c r="B15" s="108" t="s">
        <v>204</v>
      </c>
      <c r="C15" s="73" t="s">
        <v>36</v>
      </c>
      <c r="D15" s="74"/>
      <c r="E15" s="73"/>
      <c r="F15" s="81" t="s">
        <v>693</v>
      </c>
      <c r="G15" s="32"/>
      <c r="H15" s="1" t="s">
        <v>39</v>
      </c>
      <c r="I15" s="1" t="s">
        <v>39</v>
      </c>
      <c r="J15" s="1" t="s">
        <v>39</v>
      </c>
      <c r="K15" s="76">
        <f>COUNTIFS(C15:C15,"=High",H15:H15,"=YES-Fully meets")</f>
        <v>0</v>
      </c>
      <c r="L15" s="76">
        <f>COUNTIFS(C15:C15,"=High",H15:H15,"=YES-Partially meets")</f>
        <v>0</v>
      </c>
      <c r="M15" s="76">
        <f>COUNTIFS(C15:C15,"=High",H15:H15,"=NO-Does not meet")</f>
        <v>0</v>
      </c>
      <c r="N15" s="76">
        <f>COUNTIFS(C15:C15,"=Medium",H15:H15,"=YES-Fully meets")</f>
        <v>0</v>
      </c>
      <c r="O15" s="76">
        <f>COUNTIFS(C15:C15,"=Medium",H15:H15,"=YES-Partially meets")</f>
        <v>0</v>
      </c>
      <c r="P15" s="76">
        <f>COUNTIFS(C15:C15,"=Medium",H15:H15,"=YES-Fully meets")</f>
        <v>0</v>
      </c>
      <c r="Q15" s="76">
        <f>COUNTIFS(C15:C15,"=Medium",H15:H15,"=NO-Does not meet")</f>
        <v>0</v>
      </c>
      <c r="R15" s="76">
        <f>COUNTIFS(C15:C15,"=Low",H15:H15,"=YES-Fully meets")</f>
        <v>0</v>
      </c>
      <c r="S15" s="76">
        <f>COUNTIFS(C15:C15,"=Low",H15:H15,"=YES-Partially meets")</f>
        <v>0</v>
      </c>
      <c r="T15" s="76">
        <f>+(K15*$K$2)+(L15*$L$2)+(M15*$M$2)+(N15*$N$2)+(O15*$O$2)+(P15*$P$2)+(Q15*$Q$2)+(R15*$R$2)+(S15*$S$2)</f>
        <v>0</v>
      </c>
      <c r="U15" s="76">
        <f>IF($I15="Production",1,IF($I15="Development",0.25,0))</f>
        <v>0</v>
      </c>
      <c r="V15" s="76">
        <f>+T15*U15</f>
        <v>0</v>
      </c>
      <c r="W15" s="76">
        <f>IF(C15="High",$K$2,IF(C15="Medium",$N$2,$Q$2))</f>
        <v>3</v>
      </c>
      <c r="X15" s="80"/>
      <c r="Y15" s="109" t="s">
        <v>141</v>
      </c>
    </row>
    <row r="16" spans="1:25" ht="18.75" x14ac:dyDescent="0.3">
      <c r="A16" s="88" t="s">
        <v>134</v>
      </c>
      <c r="B16" s="137"/>
      <c r="C16" s="138"/>
      <c r="D16" s="139"/>
      <c r="E16" s="138"/>
      <c r="F16" s="140"/>
      <c r="G16" s="141"/>
      <c r="H16" s="141"/>
      <c r="I16" s="142"/>
      <c r="J16" s="142"/>
      <c r="K16" s="94">
        <f t="shared" ref="K16:W16" si="0">SUM(K3:K15)</f>
        <v>0</v>
      </c>
      <c r="L16" s="94">
        <f t="shared" si="0"/>
        <v>0</v>
      </c>
      <c r="M16" s="94">
        <f t="shared" si="0"/>
        <v>0</v>
      </c>
      <c r="N16" s="94">
        <f t="shared" si="0"/>
        <v>0</v>
      </c>
      <c r="O16" s="94">
        <f t="shared" si="0"/>
        <v>0</v>
      </c>
      <c r="P16" s="94">
        <f t="shared" si="0"/>
        <v>0</v>
      </c>
      <c r="Q16" s="94">
        <f t="shared" si="0"/>
        <v>0</v>
      </c>
      <c r="R16" s="94">
        <f t="shared" si="0"/>
        <v>0</v>
      </c>
      <c r="S16" s="94">
        <f t="shared" si="0"/>
        <v>0</v>
      </c>
      <c r="T16" s="94">
        <f t="shared" si="0"/>
        <v>0</v>
      </c>
      <c r="U16" s="94">
        <f t="shared" si="0"/>
        <v>0</v>
      </c>
      <c r="V16" s="94">
        <f t="shared" si="0"/>
        <v>0</v>
      </c>
      <c r="W16" s="94">
        <f t="shared" si="0"/>
        <v>38</v>
      </c>
      <c r="X16" s="94"/>
      <c r="Y16" s="93"/>
    </row>
  </sheetData>
  <sheetProtection algorithmName="SHA-512" hashValue="a86m1ZQ0aQTCMxDYb7E2+h0RKeu8cF1iIvEViNre0C1B59DiDERCmz1o1sjN6z56PBo/6cUxPWl4c8rciVREYw==" saltValue="1+1agA2KDWSZx+j/no9ZuQ==" spinCount="100000" sheet="1" selectLockedCells="1"/>
  <sortState xmlns:xlrd2="http://schemas.microsoft.com/office/spreadsheetml/2017/richdata2" ref="A4:Z15">
    <sortCondition ref="C4:C15"/>
    <sortCondition ref="B4:B15"/>
    <sortCondition ref="A4:A15"/>
  </sortState>
  <mergeCells count="1">
    <mergeCell ref="H2:J2"/>
  </mergeCells>
  <phoneticPr fontId="36" type="noConversion"/>
  <conditionalFormatting sqref="C1:E1048576">
    <cfRule type="cellIs" dxfId="31" priority="188" operator="equal">
      <formula>"Not Needed"</formula>
    </cfRule>
    <cfRule type="cellIs" dxfId="30" priority="189" operator="equal">
      <formula>"Minimal"</formula>
    </cfRule>
    <cfRule type="cellIs" dxfId="29" priority="192" operator="equal">
      <formula>"Advantageous"</formula>
    </cfRule>
    <cfRule type="cellIs" dxfId="28" priority="387" stopIfTrue="1" operator="equal">
      <formula>"Extremely Advantageous"</formula>
    </cfRule>
    <cfRule type="cellIs" dxfId="27" priority="388" stopIfTrue="1" operator="equal">
      <formula>"Highly Advantageous"</formula>
    </cfRule>
  </conditionalFormatting>
  <conditionalFormatting sqref="C4:E15 H4:J15">
    <cfRule type="cellIs" dxfId="26" priority="735" stopIfTrue="1" operator="equal">
      <formula>"Select from Drop Down List"</formula>
    </cfRule>
  </conditionalFormatting>
  <conditionalFormatting sqref="C4:E15">
    <cfRule type="cellIs" dxfId="25" priority="4" stopIfTrue="1" operator="equal">
      <formula>"High"</formula>
    </cfRule>
    <cfRule type="cellIs" dxfId="24" priority="734" stopIfTrue="1" operator="equal">
      <formula>"Exception"</formula>
    </cfRule>
  </conditionalFormatting>
  <conditionalFormatting sqref="G4:G15">
    <cfRule type="expression" dxfId="23" priority="574" stopIfTrue="1">
      <formula>#REF!="YES-partially meets"</formula>
    </cfRule>
  </conditionalFormatting>
  <conditionalFormatting sqref="H64348:H64770">
    <cfRule type="cellIs" dxfId="22" priority="959" stopIfTrue="1" operator="equal">
      <formula>"Y"</formula>
    </cfRule>
  </conditionalFormatting>
  <conditionalFormatting sqref="H1:J1">
    <cfRule type="cellIs" dxfId="21" priority="943" stopIfTrue="1" operator="equal">
      <formula>"Select from Drop Down List"</formula>
    </cfRule>
  </conditionalFormatting>
  <conditionalFormatting sqref="H4:J15">
    <cfRule type="cellIs" dxfId="20" priority="133" stopIfTrue="1" operator="equal">
      <formula>"Exception"</formula>
    </cfRule>
  </conditionalFormatting>
  <conditionalFormatting sqref="H11:J15">
    <cfRule type="cellIs" dxfId="19" priority="1" stopIfTrue="1" operator="equal">
      <formula>"Select from Drop Down List"</formula>
    </cfRule>
  </conditionalFormatting>
  <conditionalFormatting sqref="I16:J64347">
    <cfRule type="cellIs" dxfId="18" priority="187" stopIfTrue="1" operator="equal">
      <formula>"Select from Drop Down List"</formula>
    </cfRule>
  </conditionalFormatting>
  <conditionalFormatting sqref="I3:Y3">
    <cfRule type="cellIs" dxfId="17" priority="3" stopIfTrue="1" operator="equal">
      <formula>"Select from Drop Down List"</formula>
    </cfRule>
  </conditionalFormatting>
  <conditionalFormatting sqref="K64348:K1048576">
    <cfRule type="cellIs" dxfId="16" priority="945" stopIfTrue="1" operator="equal">
      <formula>"Select from Drop Down List"</formula>
    </cfRule>
  </conditionalFormatting>
  <conditionalFormatting sqref="Y16">
    <cfRule type="cellIs" dxfId="15" priority="2" stopIfTrue="1" operator="equal">
      <formula>"Select from Drop Down List"</formula>
    </cfRule>
  </conditionalFormatting>
  <dataValidations count="6">
    <dataValidation allowBlank="1" showInputMessage="1" showErrorMessage="1" errorTitle="Invalid specification type" error="Please enter a Specification type from the drop-down list." sqref="D16 D4:E15" xr:uid="{203070C6-3A06-463B-A660-C20AC36B143E}"/>
    <dataValidation type="list" allowBlank="1" showInputMessage="1" showErrorMessage="1" errorTitle="Invalid specification type" error="Please enter a Specification type from the drop-down list." sqref="D2" xr:uid="{0510B446-91FC-40DE-80DD-EA5F3E0379EF}">
      <formula1>"Cloud, On-premise, Hybrid"</formula1>
    </dataValidation>
    <dataValidation type="list" allowBlank="1" showInputMessage="1" showErrorMessage="1" sqref="I4:I15" xr:uid="{E5AEE641-0381-47FD-9156-EFDA75E056BD}">
      <formula1>"Select from drop down list, Production, Development, Roadmap, Not in any environment"</formula1>
    </dataValidation>
    <dataValidation type="list" allowBlank="1" showInputMessage="1" showErrorMessage="1" sqref="H4:H15" xr:uid="{C6BE9785-92AB-4EA4-AB36-52B91176D6D4}">
      <formula1>"Select from drop down list, YES-Fully meets, YES-Partially meets, NO-Does not meet"</formula1>
    </dataValidation>
    <dataValidation type="list" allowBlank="1" showInputMessage="1" showErrorMessage="1" errorTitle="Invalid specification type" error="Please enter a Specification type from the drop-down list." sqref="C4:C15" xr:uid="{6FC8C98C-60DC-4A44-8AF3-7303EC2F6AC5}">
      <formula1>"High, Medium, Low"</formula1>
    </dataValidation>
    <dataValidation type="list" allowBlank="1" showInputMessage="1" showErrorMessage="1" sqref="J4:J15" xr:uid="{449D17C3-8668-4217-83AF-86AD536C7DCA}">
      <formula1>"Select from drop down list, Base Pkg, Addl Module, 3rd Party, Configuration, Customization"</formula1>
    </dataValidation>
  </dataValidations>
  <pageMargins left="0.7" right="0.7" top="0.75" bottom="0.75" header="0.3" footer="0.3"/>
  <pageSetup paperSize="3" scale="73" fitToHeight="0" orientation="landscape" r:id="rId1"/>
  <headerFooter>
    <oddHeader>&amp;L&amp;F&amp;R&amp;A</oddHeader>
    <oddFooter>&amp;L&amp;D&amp;C&amp;A&amp;RPage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D14D9-F0DF-43C0-BAC2-1A545FFE0BE5}">
  <sheetPr codeName="Sheet8">
    <pageSetUpPr fitToPage="1"/>
  </sheetPr>
  <dimension ref="A1:P32"/>
  <sheetViews>
    <sheetView zoomScale="90" zoomScaleNormal="90" workbookViewId="0">
      <selection activeCell="L36" sqref="L36"/>
    </sheetView>
  </sheetViews>
  <sheetFormatPr defaultRowHeight="15" x14ac:dyDescent="0.25"/>
  <cols>
    <col min="1" max="1" width="32.5703125" customWidth="1"/>
    <col min="2" max="13" width="14.7109375" customWidth="1"/>
    <col min="16" max="16" width="15.42578125" customWidth="1"/>
  </cols>
  <sheetData>
    <row r="1" spans="1:16" ht="19.5" thickBot="1" x14ac:dyDescent="0.35">
      <c r="A1" s="2" t="s">
        <v>144</v>
      </c>
      <c r="B1" s="3"/>
      <c r="C1" s="3"/>
      <c r="D1" s="3"/>
      <c r="E1" s="3"/>
      <c r="F1" s="3"/>
      <c r="G1" s="4"/>
      <c r="H1" s="4"/>
      <c r="I1" s="4"/>
      <c r="J1" s="162" t="s">
        <v>145</v>
      </c>
      <c r="K1" s="163"/>
      <c r="L1" s="163"/>
      <c r="M1" s="164"/>
      <c r="O1" s="36" t="s">
        <v>146</v>
      </c>
      <c r="P1" s="36" t="s">
        <v>147</v>
      </c>
    </row>
    <row r="2" spans="1:16" ht="15.75" thickBot="1" x14ac:dyDescent="0.3">
      <c r="A2" s="5" t="s">
        <v>148</v>
      </c>
      <c r="B2" s="26" t="s">
        <v>149</v>
      </c>
      <c r="C2" s="6"/>
      <c r="D2" s="6"/>
      <c r="E2" s="6"/>
      <c r="F2" s="6"/>
      <c r="G2" s="7"/>
      <c r="H2" s="7"/>
      <c r="I2" s="7"/>
      <c r="J2" s="6"/>
      <c r="K2" s="6"/>
      <c r="L2" s="6"/>
      <c r="M2" s="8"/>
      <c r="O2" s="35"/>
      <c r="P2" s="35"/>
    </row>
    <row r="3" spans="1:16" ht="15.75" thickBot="1" x14ac:dyDescent="0.3">
      <c r="A3" s="5" t="s">
        <v>150</v>
      </c>
      <c r="B3" s="27">
        <v>25</v>
      </c>
      <c r="C3" s="6"/>
      <c r="D3" s="6"/>
      <c r="E3" s="6"/>
      <c r="F3" s="6"/>
      <c r="G3" s="7"/>
      <c r="H3" s="7"/>
      <c r="I3" s="7"/>
      <c r="J3" s="6"/>
      <c r="K3" s="6"/>
      <c r="L3" s="6"/>
      <c r="M3" s="8"/>
      <c r="O3" s="35"/>
      <c r="P3" s="35"/>
    </row>
    <row r="4" spans="1:16" ht="15.75" x14ac:dyDescent="0.25">
      <c r="A4" s="9" t="s">
        <v>151</v>
      </c>
      <c r="B4" s="165" t="s">
        <v>152</v>
      </c>
      <c r="C4" s="166"/>
      <c r="D4" s="166"/>
      <c r="E4" s="167"/>
      <c r="F4" s="168" t="s">
        <v>153</v>
      </c>
      <c r="G4" s="169"/>
      <c r="H4" s="169"/>
      <c r="I4" s="170"/>
      <c r="J4" s="168" t="s">
        <v>154</v>
      </c>
      <c r="K4" s="169"/>
      <c r="L4" s="169"/>
      <c r="M4" s="171"/>
      <c r="O4" s="35"/>
      <c r="P4" s="35"/>
    </row>
    <row r="5" spans="1:16" ht="15.75" thickBot="1" x14ac:dyDescent="0.3">
      <c r="A5" s="10"/>
      <c r="B5" s="38" t="s">
        <v>155</v>
      </c>
      <c r="C5" s="39" t="s">
        <v>156</v>
      </c>
      <c r="D5" s="39" t="s">
        <v>157</v>
      </c>
      <c r="E5" s="40" t="s">
        <v>158</v>
      </c>
      <c r="F5" s="11" t="s">
        <v>155</v>
      </c>
      <c r="G5" s="12" t="s">
        <v>156</v>
      </c>
      <c r="H5" s="12" t="s">
        <v>157</v>
      </c>
      <c r="I5" s="13" t="s">
        <v>159</v>
      </c>
      <c r="J5" s="11" t="s">
        <v>155</v>
      </c>
      <c r="K5" s="12" t="s">
        <v>156</v>
      </c>
      <c r="L5" s="12" t="s">
        <v>157</v>
      </c>
      <c r="M5" s="17" t="s">
        <v>159</v>
      </c>
      <c r="O5" s="35"/>
      <c r="P5" s="35"/>
    </row>
    <row r="6" spans="1:16" ht="15.75" thickBot="1" x14ac:dyDescent="0.3">
      <c r="A6" s="10"/>
      <c r="B6" s="28">
        <v>5</v>
      </c>
      <c r="C6" s="29">
        <v>3</v>
      </c>
      <c r="D6" s="29">
        <v>1</v>
      </c>
      <c r="E6" s="29">
        <f>MAX(B6:D6)</f>
        <v>5</v>
      </c>
      <c r="F6" s="41"/>
      <c r="G6" s="24"/>
      <c r="H6" s="24"/>
      <c r="I6" s="25"/>
      <c r="J6" s="11"/>
      <c r="K6" s="12"/>
      <c r="L6" s="12"/>
      <c r="M6" s="17"/>
      <c r="O6" s="35"/>
      <c r="P6" s="35"/>
    </row>
    <row r="7" spans="1:16" x14ac:dyDescent="0.25">
      <c r="A7" s="30" t="s">
        <v>160</v>
      </c>
      <c r="B7" s="14">
        <f>COUNTIF('IT Tech Functional Reqs'!$C$4:$C$53,"High")*$B$6</f>
        <v>170</v>
      </c>
      <c r="C7" s="15">
        <f>COUNTIF('IT Tech Functional Reqs'!$C$4:$C$53,"Medium")*$C$6</f>
        <v>48</v>
      </c>
      <c r="D7" s="15">
        <f>COUNTIF('IT Tech Functional Reqs'!$C$4:$C$53,"Low")*$D$6</f>
        <v>0</v>
      </c>
      <c r="E7" s="16">
        <f t="shared" ref="E7:E9" si="0">SUM(B7:D7)</f>
        <v>218</v>
      </c>
      <c r="F7" s="14">
        <f>(SUMIF('IT Tech Functional Reqs'!$C$4:$C$53,"High",'IT Tech Functional Reqs'!$V$4:$V$53))</f>
        <v>0</v>
      </c>
      <c r="G7" s="15">
        <f>(SUMIF('IT Tech Functional Reqs'!$C$4:$C$53,"Medium",'IT Tech Functional Reqs'!$V$4:$V$53))</f>
        <v>0</v>
      </c>
      <c r="H7" s="15">
        <f>(SUMIF('IT Tech Functional Reqs'!$C$4:$C$53,"Low",'IT Tech Functional Reqs'!$V$4:$V$53))</f>
        <v>0</v>
      </c>
      <c r="I7" s="16">
        <f t="shared" ref="I7:I9" si="1">SUM(F7:H7)</f>
        <v>0</v>
      </c>
      <c r="J7" s="14">
        <f t="shared" ref="J7:L9" si="2">IF(F7&gt;0,F7*($B$3/$E$10),0)</f>
        <v>0</v>
      </c>
      <c r="K7" s="15">
        <f t="shared" si="2"/>
        <v>0</v>
      </c>
      <c r="L7" s="15">
        <f t="shared" si="2"/>
        <v>0</v>
      </c>
      <c r="M7" s="23">
        <f>SUM(J7:L7)</f>
        <v>0</v>
      </c>
      <c r="O7" s="37">
        <v>53</v>
      </c>
      <c r="P7" s="53" t="s">
        <v>189</v>
      </c>
    </row>
    <row r="8" spans="1:16" x14ac:dyDescent="0.25">
      <c r="A8" s="30" t="s">
        <v>161</v>
      </c>
      <c r="B8" s="14">
        <f>COUNTIF('Bus Functional Reqs'!$C$4:$C$201,"High")*$B$6</f>
        <v>40</v>
      </c>
      <c r="C8" s="15">
        <f>COUNTIF('Bus Functional Reqs'!$C$4:$C$201,"Medium")*$C$6</f>
        <v>546</v>
      </c>
      <c r="D8" s="15">
        <f>COUNTIF('Bus Functional Reqs'!$C$4:$C$201,"Low")*$D$6</f>
        <v>7</v>
      </c>
      <c r="E8" s="16">
        <f t="shared" si="0"/>
        <v>593</v>
      </c>
      <c r="F8" s="14">
        <f>SUMIF('Bus Functional Reqs'!$C$4:$C$201,"High",'Bus Functional Reqs'!$V$4:$V$201)</f>
        <v>0</v>
      </c>
      <c r="G8" s="15">
        <f>SUMIF('Bus Functional Reqs'!$C$4:$C$201,"Medium",'Bus Functional Reqs'!$V$4:$V$201)</f>
        <v>0</v>
      </c>
      <c r="H8" s="15">
        <f>SUMIF('Bus Functional Reqs'!$C$4:$C$201,"Low",'Bus Functional Reqs'!$V$4:$V$201)</f>
        <v>0</v>
      </c>
      <c r="I8" s="16">
        <f t="shared" si="1"/>
        <v>0</v>
      </c>
      <c r="J8" s="14">
        <f t="shared" si="2"/>
        <v>0</v>
      </c>
      <c r="K8" s="15">
        <f t="shared" si="2"/>
        <v>0</v>
      </c>
      <c r="L8" s="15">
        <f t="shared" si="2"/>
        <v>0</v>
      </c>
      <c r="M8" s="23">
        <f t="shared" ref="M8:M9" si="3">SUM(J8:L8)</f>
        <v>0</v>
      </c>
      <c r="O8" s="37">
        <v>201</v>
      </c>
      <c r="P8" s="37" t="s">
        <v>162</v>
      </c>
    </row>
    <row r="9" spans="1:16" x14ac:dyDescent="0.25">
      <c r="A9" s="30" t="s">
        <v>163</v>
      </c>
      <c r="B9" s="14">
        <f>COUNTIF('Compatability &amp; Interface Reqs'!$C$4:$C$15,"High")*$B$6</f>
        <v>20</v>
      </c>
      <c r="C9" s="15">
        <f>COUNTIF('Compatability &amp; Interface Reqs'!$C$4:$C$15,"Medium")*$C$6</f>
        <v>24</v>
      </c>
      <c r="D9" s="15">
        <f>COUNTIF('Compatability &amp; Interface Reqs'!$C$4:$C$15,"Low")*$D$6</f>
        <v>0</v>
      </c>
      <c r="E9" s="16">
        <f t="shared" si="0"/>
        <v>44</v>
      </c>
      <c r="F9" s="14">
        <f>SUMIF('Compatability &amp; Interface Reqs'!$C$4:$C$15,"High",'Compatability &amp; Interface Reqs'!$V$4:$V$15)</f>
        <v>0</v>
      </c>
      <c r="G9" s="15">
        <f>SUMIF('Compatability &amp; Interface Reqs'!$C$4:$C$15,"Medium",'Compatability &amp; Interface Reqs'!$V$4:$V$15)</f>
        <v>0</v>
      </c>
      <c r="H9" s="15">
        <f>SUMIF('Compatability &amp; Interface Reqs'!$C$4:$C$15,"Low",'Compatability &amp; Interface Reqs'!$V$4:$V$15)</f>
        <v>0</v>
      </c>
      <c r="I9" s="16">
        <f t="shared" si="1"/>
        <v>0</v>
      </c>
      <c r="J9" s="14">
        <f t="shared" si="2"/>
        <v>0</v>
      </c>
      <c r="K9" s="15">
        <f t="shared" si="2"/>
        <v>0</v>
      </c>
      <c r="L9" s="15">
        <f t="shared" si="2"/>
        <v>0</v>
      </c>
      <c r="M9" s="23">
        <f t="shared" si="3"/>
        <v>0</v>
      </c>
      <c r="O9" s="37">
        <v>15</v>
      </c>
      <c r="P9" s="37" t="s">
        <v>162</v>
      </c>
    </row>
    <row r="10" spans="1:16" ht="15.75" thickBot="1" x14ac:dyDescent="0.3">
      <c r="A10" s="18" t="s">
        <v>164</v>
      </c>
      <c r="B10" s="19">
        <f t="shared" ref="B10:M10" si="4">SUM(B7:B9)</f>
        <v>230</v>
      </c>
      <c r="C10" s="20">
        <f t="shared" si="4"/>
        <v>618</v>
      </c>
      <c r="D10" s="20">
        <f t="shared" si="4"/>
        <v>7</v>
      </c>
      <c r="E10" s="21">
        <f t="shared" si="4"/>
        <v>855</v>
      </c>
      <c r="F10" s="19">
        <f t="shared" si="4"/>
        <v>0</v>
      </c>
      <c r="G10" s="20">
        <f t="shared" si="4"/>
        <v>0</v>
      </c>
      <c r="H10" s="20">
        <f t="shared" si="4"/>
        <v>0</v>
      </c>
      <c r="I10" s="21">
        <f t="shared" si="4"/>
        <v>0</v>
      </c>
      <c r="J10" s="19">
        <f t="shared" si="4"/>
        <v>0</v>
      </c>
      <c r="K10" s="20">
        <f t="shared" si="4"/>
        <v>0</v>
      </c>
      <c r="L10" s="20">
        <f t="shared" si="4"/>
        <v>0</v>
      </c>
      <c r="M10" s="22">
        <f t="shared" si="4"/>
        <v>0</v>
      </c>
      <c r="O10" s="37"/>
      <c r="P10" s="37"/>
    </row>
    <row r="11" spans="1:16" ht="15.75" thickBot="1" x14ac:dyDescent="0.3">
      <c r="O11" s="37"/>
      <c r="P11" s="37"/>
    </row>
    <row r="12" spans="1:16" ht="19.5" thickBot="1" x14ac:dyDescent="0.35">
      <c r="A12" s="2" t="s">
        <v>144</v>
      </c>
      <c r="B12" s="3"/>
      <c r="C12" s="3"/>
      <c r="D12" s="3"/>
      <c r="E12" s="3"/>
      <c r="F12" s="3"/>
      <c r="G12" s="4"/>
      <c r="H12" s="4"/>
      <c r="I12" s="4"/>
      <c r="J12" s="162" t="s">
        <v>145</v>
      </c>
      <c r="K12" s="163"/>
      <c r="L12" s="163"/>
      <c r="M12" s="164"/>
      <c r="O12" s="37"/>
      <c r="P12" s="37"/>
    </row>
    <row r="13" spans="1:16" ht="15.75" thickBot="1" x14ac:dyDescent="0.3">
      <c r="A13" s="5" t="s">
        <v>148</v>
      </c>
      <c r="B13" s="26" t="s">
        <v>165</v>
      </c>
      <c r="C13" s="6"/>
      <c r="D13" s="6"/>
      <c r="E13" s="6"/>
      <c r="F13" s="6"/>
      <c r="G13" s="7"/>
      <c r="H13" s="7"/>
      <c r="I13" s="7"/>
      <c r="J13" s="6"/>
      <c r="K13" s="6"/>
      <c r="L13" s="6"/>
      <c r="M13" s="8"/>
      <c r="O13" s="37"/>
      <c r="P13" s="37"/>
    </row>
    <row r="14" spans="1:16" ht="15.75" thickBot="1" x14ac:dyDescent="0.3">
      <c r="A14" s="5" t="s">
        <v>150</v>
      </c>
      <c r="B14" s="27">
        <v>25</v>
      </c>
      <c r="C14" s="6"/>
      <c r="D14" s="6"/>
      <c r="E14" s="6"/>
      <c r="F14" s="6"/>
      <c r="G14" s="7"/>
      <c r="H14" s="7"/>
      <c r="I14" s="7"/>
      <c r="J14" s="6"/>
      <c r="K14" s="6"/>
      <c r="L14" s="6"/>
      <c r="M14" s="8"/>
      <c r="O14" s="37"/>
      <c r="P14" s="37"/>
    </row>
    <row r="15" spans="1:16" ht="15.75" customHeight="1" x14ac:dyDescent="0.25">
      <c r="A15" s="9" t="s">
        <v>151</v>
      </c>
      <c r="B15" s="165" t="s">
        <v>152</v>
      </c>
      <c r="C15" s="166"/>
      <c r="D15" s="166"/>
      <c r="E15" s="167"/>
      <c r="F15" s="168" t="s">
        <v>153</v>
      </c>
      <c r="G15" s="169"/>
      <c r="H15" s="169"/>
      <c r="I15" s="170"/>
      <c r="J15" s="168" t="s">
        <v>154</v>
      </c>
      <c r="K15" s="169"/>
      <c r="L15" s="169"/>
      <c r="M15" s="171"/>
      <c r="O15" s="37"/>
      <c r="P15" s="37"/>
    </row>
    <row r="16" spans="1:16" ht="15.75" thickBot="1" x14ac:dyDescent="0.3">
      <c r="A16" s="10"/>
      <c r="B16" s="38" t="s">
        <v>155</v>
      </c>
      <c r="C16" s="39" t="s">
        <v>156</v>
      </c>
      <c r="D16" s="39" t="s">
        <v>157</v>
      </c>
      <c r="E16" s="40" t="s">
        <v>158</v>
      </c>
      <c r="F16" s="11" t="s">
        <v>155</v>
      </c>
      <c r="G16" s="12" t="s">
        <v>156</v>
      </c>
      <c r="H16" s="12" t="s">
        <v>157</v>
      </c>
      <c r="I16" s="13" t="s">
        <v>159</v>
      </c>
      <c r="J16" s="11" t="s">
        <v>155</v>
      </c>
      <c r="K16" s="12" t="s">
        <v>156</v>
      </c>
      <c r="L16" s="12" t="s">
        <v>157</v>
      </c>
      <c r="M16" s="17" t="s">
        <v>159</v>
      </c>
      <c r="O16" s="37"/>
      <c r="P16" s="37"/>
    </row>
    <row r="17" spans="1:16" ht="15.75" thickBot="1" x14ac:dyDescent="0.3">
      <c r="A17" s="10"/>
      <c r="B17" s="28">
        <v>5</v>
      </c>
      <c r="C17" s="29">
        <v>3</v>
      </c>
      <c r="D17" s="29">
        <v>1</v>
      </c>
      <c r="E17" s="29">
        <f>MAX(B17:D17)</f>
        <v>5</v>
      </c>
      <c r="F17" s="41"/>
      <c r="G17" s="24"/>
      <c r="H17" s="24"/>
      <c r="I17" s="25"/>
      <c r="J17" s="11"/>
      <c r="K17" s="12"/>
      <c r="L17" s="12"/>
      <c r="M17" s="17"/>
      <c r="O17" s="37"/>
      <c r="P17" s="37"/>
    </row>
    <row r="18" spans="1:16" x14ac:dyDescent="0.25">
      <c r="A18" s="30" t="s">
        <v>160</v>
      </c>
      <c r="B18" s="14">
        <f>COUNTIF('IT Tech Functional Reqs'!$C$4:$C$53,"High")*$B$6</f>
        <v>170</v>
      </c>
      <c r="C18" s="15">
        <f>COUNTIF('IT Tech Functional Reqs'!$C$4:$C$53,"Medium")*$C$6</f>
        <v>48</v>
      </c>
      <c r="D18" s="15">
        <f>COUNTIF('IT Tech Functional Reqs'!$C$4:$C$53,"Low")*$D$6</f>
        <v>0</v>
      </c>
      <c r="E18" s="16">
        <f t="shared" ref="E18:E20" si="5">SUM(B18:D18)</f>
        <v>218</v>
      </c>
      <c r="F18" s="14">
        <f>(SUMIF('IT Tech Functional Reqs'!$C$4:$C$53,"High",'IT Tech Functional Reqs'!$V$4:$V$53))</f>
        <v>0</v>
      </c>
      <c r="G18" s="15">
        <f>(SUMIF('IT Tech Functional Reqs'!$C$4:$C$53,"Medium",'IT Tech Functional Reqs'!$V$4:$V$53))</f>
        <v>0</v>
      </c>
      <c r="H18" s="15">
        <f>(SUMIF('IT Tech Functional Reqs'!$C$4:$C$53,"Low",'IT Tech Functional Reqs'!$V$4:$V$53))</f>
        <v>0</v>
      </c>
      <c r="I18" s="16">
        <f t="shared" ref="I18:I20" si="6">SUM(F18:H18)</f>
        <v>0</v>
      </c>
      <c r="J18" s="14">
        <f t="shared" ref="J18:J20" si="7">IF(F18&gt;0,F18*($B$3/$E$10),0)</f>
        <v>0</v>
      </c>
      <c r="K18" s="15">
        <f t="shared" ref="K18:K20" si="8">IF(G18&gt;0,G18*($B$3/$E$10),0)</f>
        <v>0</v>
      </c>
      <c r="L18" s="15">
        <f t="shared" ref="L18:L20" si="9">IF(H18&gt;0,H18*($B$3/$E$10),0)</f>
        <v>0</v>
      </c>
      <c r="M18" s="23">
        <f>SUM(J18:L18)</f>
        <v>0</v>
      </c>
      <c r="O18" s="37">
        <v>53</v>
      </c>
      <c r="P18" s="53" t="s">
        <v>189</v>
      </c>
    </row>
    <row r="19" spans="1:16" x14ac:dyDescent="0.25">
      <c r="A19" s="30" t="s">
        <v>161</v>
      </c>
      <c r="B19" s="14">
        <f>COUNTIF('Bus Functional Reqs'!$C$4:$C$201,"High")*$B$6</f>
        <v>40</v>
      </c>
      <c r="C19" s="15">
        <f>COUNTIF('Bus Functional Reqs'!$C$4:$C$201,"Medium")*$C$6</f>
        <v>546</v>
      </c>
      <c r="D19" s="15">
        <f>COUNTIF('Bus Functional Reqs'!$C$4:$C$201,"Low")*$D$6</f>
        <v>7</v>
      </c>
      <c r="E19" s="16">
        <f t="shared" si="5"/>
        <v>593</v>
      </c>
      <c r="F19" s="14">
        <f>SUMIF('Bus Functional Reqs'!$C$4:$C$201,"High",'Bus Functional Reqs'!$V$4:$V$201)</f>
        <v>0</v>
      </c>
      <c r="G19" s="15">
        <f>SUMIF('Bus Functional Reqs'!$C$4:$C$201,"Medium",'Bus Functional Reqs'!$V$4:$V$201)</f>
        <v>0</v>
      </c>
      <c r="H19" s="15">
        <f>SUMIF('Bus Functional Reqs'!$C$4:$C$201,"Low",'Bus Functional Reqs'!$V$4:$V$201)</f>
        <v>0</v>
      </c>
      <c r="I19" s="16">
        <f t="shared" si="6"/>
        <v>0</v>
      </c>
      <c r="J19" s="14">
        <f t="shared" si="7"/>
        <v>0</v>
      </c>
      <c r="K19" s="15">
        <f t="shared" si="8"/>
        <v>0</v>
      </c>
      <c r="L19" s="15">
        <f t="shared" si="9"/>
        <v>0</v>
      </c>
      <c r="M19" s="23">
        <f t="shared" ref="M19:M20" si="10">SUM(J19:L19)</f>
        <v>0</v>
      </c>
      <c r="O19" s="37">
        <v>201</v>
      </c>
      <c r="P19" s="37" t="s">
        <v>162</v>
      </c>
    </row>
    <row r="20" spans="1:16" x14ac:dyDescent="0.25">
      <c r="A20" s="30" t="s">
        <v>163</v>
      </c>
      <c r="B20" s="14">
        <f>COUNTIF('Compatability &amp; Interface Reqs'!$C$4:$C$15,"High")*$B$6</f>
        <v>20</v>
      </c>
      <c r="C20" s="15">
        <f>COUNTIF('Compatability &amp; Interface Reqs'!$C$4:$C$15,"Medium")*$C$6</f>
        <v>24</v>
      </c>
      <c r="D20" s="15">
        <f>COUNTIF('Compatability &amp; Interface Reqs'!$C$4:$C$15,"Low")*$D$6</f>
        <v>0</v>
      </c>
      <c r="E20" s="16">
        <f t="shared" si="5"/>
        <v>44</v>
      </c>
      <c r="F20" s="14">
        <f>SUMIF('Compatability &amp; Interface Reqs'!$C$4:$C$15,"High",'Compatability &amp; Interface Reqs'!$V$4:$V$15)</f>
        <v>0</v>
      </c>
      <c r="G20" s="15">
        <f>SUMIF('Compatability &amp; Interface Reqs'!$C$4:$C$15,"Medium",'Compatability &amp; Interface Reqs'!$V$4:$V$15)</f>
        <v>0</v>
      </c>
      <c r="H20" s="15">
        <f>SUMIF('Compatability &amp; Interface Reqs'!$C$4:$C$15,"Low",'Compatability &amp; Interface Reqs'!$V$4:$V$15)</f>
        <v>0</v>
      </c>
      <c r="I20" s="16">
        <f t="shared" si="6"/>
        <v>0</v>
      </c>
      <c r="J20" s="14">
        <f t="shared" si="7"/>
        <v>0</v>
      </c>
      <c r="K20" s="15">
        <f t="shared" si="8"/>
        <v>0</v>
      </c>
      <c r="L20" s="15">
        <f t="shared" si="9"/>
        <v>0</v>
      </c>
      <c r="M20" s="23">
        <f t="shared" si="10"/>
        <v>0</v>
      </c>
      <c r="O20" s="37">
        <v>15</v>
      </c>
      <c r="P20" s="37" t="s">
        <v>162</v>
      </c>
    </row>
    <row r="21" spans="1:16" ht="15.75" thickBot="1" x14ac:dyDescent="0.3">
      <c r="A21" s="18" t="s">
        <v>164</v>
      </c>
      <c r="B21" s="19">
        <f t="shared" ref="B21:M21" si="11">SUM(B18:B20)</f>
        <v>230</v>
      </c>
      <c r="C21" s="20">
        <f t="shared" si="11"/>
        <v>618</v>
      </c>
      <c r="D21" s="20">
        <f t="shared" si="11"/>
        <v>7</v>
      </c>
      <c r="E21" s="21">
        <f t="shared" si="11"/>
        <v>855</v>
      </c>
      <c r="F21" s="19">
        <f t="shared" si="11"/>
        <v>0</v>
      </c>
      <c r="G21" s="20">
        <f t="shared" si="11"/>
        <v>0</v>
      </c>
      <c r="H21" s="20">
        <f t="shared" si="11"/>
        <v>0</v>
      </c>
      <c r="I21" s="21">
        <f t="shared" si="11"/>
        <v>0</v>
      </c>
      <c r="J21" s="19">
        <f t="shared" si="11"/>
        <v>0</v>
      </c>
      <c r="K21" s="20">
        <f t="shared" si="11"/>
        <v>0</v>
      </c>
      <c r="L21" s="20">
        <f t="shared" si="11"/>
        <v>0</v>
      </c>
      <c r="M21" s="22">
        <f t="shared" si="11"/>
        <v>0</v>
      </c>
      <c r="O21" s="37"/>
      <c r="P21" s="37"/>
    </row>
    <row r="22" spans="1:16" ht="15.75" thickBot="1" x14ac:dyDescent="0.3">
      <c r="O22" s="37"/>
      <c r="P22" s="37"/>
    </row>
    <row r="23" spans="1:16" ht="19.5" thickBot="1" x14ac:dyDescent="0.35">
      <c r="A23" s="2" t="s">
        <v>144</v>
      </c>
      <c r="B23" s="3"/>
      <c r="C23" s="3"/>
      <c r="D23" s="3"/>
      <c r="E23" s="3"/>
      <c r="F23" s="3"/>
      <c r="G23" s="4"/>
      <c r="H23" s="4"/>
      <c r="I23" s="4"/>
      <c r="J23" s="162" t="s">
        <v>145</v>
      </c>
      <c r="K23" s="163"/>
      <c r="L23" s="163"/>
      <c r="M23" s="164"/>
      <c r="O23" s="37"/>
      <c r="P23" s="37"/>
    </row>
    <row r="24" spans="1:16" ht="15.75" thickBot="1" x14ac:dyDescent="0.3">
      <c r="A24" s="5" t="s">
        <v>148</v>
      </c>
      <c r="B24" s="26" t="s">
        <v>166</v>
      </c>
      <c r="C24" s="6"/>
      <c r="D24" s="6"/>
      <c r="E24" s="6"/>
      <c r="F24" s="6"/>
      <c r="G24" s="7"/>
      <c r="H24" s="7"/>
      <c r="I24" s="7"/>
      <c r="J24" s="6"/>
      <c r="K24" s="6"/>
      <c r="L24" s="6"/>
      <c r="M24" s="8"/>
      <c r="O24" s="37"/>
      <c r="P24" s="37"/>
    </row>
    <row r="25" spans="1:16" ht="15.75" thickBot="1" x14ac:dyDescent="0.3">
      <c r="A25" s="5" t="s">
        <v>150</v>
      </c>
      <c r="B25" s="27">
        <v>25</v>
      </c>
      <c r="C25" s="6"/>
      <c r="D25" s="6"/>
      <c r="E25" s="6"/>
      <c r="F25" s="6"/>
      <c r="G25" s="7"/>
      <c r="H25" s="7"/>
      <c r="I25" s="7"/>
      <c r="J25" s="6"/>
      <c r="K25" s="6"/>
      <c r="L25" s="6"/>
      <c r="M25" s="8"/>
      <c r="O25" s="37"/>
      <c r="P25" s="37"/>
    </row>
    <row r="26" spans="1:16" ht="15.75" customHeight="1" x14ac:dyDescent="0.25">
      <c r="A26" s="9" t="s">
        <v>151</v>
      </c>
      <c r="B26" s="165" t="s">
        <v>152</v>
      </c>
      <c r="C26" s="166"/>
      <c r="D26" s="166"/>
      <c r="E26" s="167"/>
      <c r="F26" s="168" t="s">
        <v>153</v>
      </c>
      <c r="G26" s="169"/>
      <c r="H26" s="169"/>
      <c r="I26" s="170"/>
      <c r="J26" s="168" t="s">
        <v>154</v>
      </c>
      <c r="K26" s="169"/>
      <c r="L26" s="169"/>
      <c r="M26" s="171"/>
      <c r="O26" s="37"/>
      <c r="P26" s="37"/>
    </row>
    <row r="27" spans="1:16" ht="15.75" thickBot="1" x14ac:dyDescent="0.3">
      <c r="A27" s="10"/>
      <c r="B27" s="38" t="s">
        <v>155</v>
      </c>
      <c r="C27" s="39" t="s">
        <v>156</v>
      </c>
      <c r="D27" s="39" t="s">
        <v>157</v>
      </c>
      <c r="E27" s="40" t="s">
        <v>158</v>
      </c>
      <c r="F27" s="11" t="s">
        <v>155</v>
      </c>
      <c r="G27" s="12" t="s">
        <v>156</v>
      </c>
      <c r="H27" s="12" t="s">
        <v>157</v>
      </c>
      <c r="I27" s="13" t="s">
        <v>159</v>
      </c>
      <c r="J27" s="11" t="s">
        <v>155</v>
      </c>
      <c r="K27" s="12" t="s">
        <v>156</v>
      </c>
      <c r="L27" s="12" t="s">
        <v>157</v>
      </c>
      <c r="M27" s="17" t="s">
        <v>159</v>
      </c>
      <c r="O27" s="37"/>
      <c r="P27" s="37"/>
    </row>
    <row r="28" spans="1:16" ht="15.75" thickBot="1" x14ac:dyDescent="0.3">
      <c r="A28" s="10"/>
      <c r="B28" s="28">
        <v>5</v>
      </c>
      <c r="C28" s="29">
        <v>3</v>
      </c>
      <c r="D28" s="29">
        <v>1</v>
      </c>
      <c r="E28" s="29">
        <f>MAX(B28:D28)</f>
        <v>5</v>
      </c>
      <c r="F28" s="41"/>
      <c r="G28" s="24"/>
      <c r="H28" s="24"/>
      <c r="I28" s="25"/>
      <c r="J28" s="11"/>
      <c r="K28" s="12"/>
      <c r="L28" s="12"/>
      <c r="M28" s="17"/>
      <c r="O28" s="37"/>
      <c r="P28" s="37"/>
    </row>
    <row r="29" spans="1:16" x14ac:dyDescent="0.25">
      <c r="A29" s="30" t="s">
        <v>160</v>
      </c>
      <c r="B29" s="14">
        <f>(COUNTIF('IT Tech Functional Reqs'!$C$4:$C$53,"High")*$B$6) - (COUNTIF('IT Tech Functional Reqs'!$C$11:$C$20,"High")*$B$6)</f>
        <v>145</v>
      </c>
      <c r="C29" s="15">
        <f>(COUNTIF('IT Tech Functional Reqs'!$C$4:$C$53,"Medium")*$C$6)- (COUNTIF('IT Tech Functional Reqs'!$C$11:$C$20,"Medium")*$C$6)</f>
        <v>33</v>
      </c>
      <c r="D29" s="15">
        <f>(COUNTIF('IT Tech Functional Reqs'!$C$4:$C$53,"Low")*$D$6)-(COUNTIF('IT Tech Functional Reqs'!$C$11:$C$20,"Low")*$D$6)</f>
        <v>0</v>
      </c>
      <c r="E29" s="16">
        <f t="shared" ref="E29:E31" si="12">SUM(B29:D29)</f>
        <v>178</v>
      </c>
      <c r="F29" s="14">
        <f>(SUMIF('IT Tech Functional Reqs'!$C$4:$C$53,"High",'IT Tech Functional Reqs'!$V$4:$V$53))-(SUMIF('IT Tech Functional Reqs'!$C11:$C$20,"High",'IT Tech Functional Reqs'!$V$11:$V$20))</f>
        <v>0</v>
      </c>
      <c r="G29" s="15">
        <f>(SUMIF('IT Tech Functional Reqs'!$C$4:$C$53,"Medium",'IT Tech Functional Reqs'!$V$4:$V$53))-(SUMIF('IT Tech Functional Reqs'!$C11:$C$20,"Medium",'IT Tech Functional Reqs'!$V$11:$V$20))</f>
        <v>0</v>
      </c>
      <c r="H29" s="15">
        <f>(SUMIF('IT Tech Functional Reqs'!$C$4:$C$53,"Low",'IT Tech Functional Reqs'!$V$4:$V$53))-(SUMIF('IT Tech Functional Reqs'!$C11:$C$20,"Low",'IT Tech Functional Reqs'!$V$11:$V$20))</f>
        <v>0</v>
      </c>
      <c r="I29" s="16">
        <f t="shared" ref="I29:I31" si="13">SUM(F29:H29)</f>
        <v>0</v>
      </c>
      <c r="J29" s="14">
        <f t="shared" ref="J29:J31" si="14">IF(F29&gt;0,F29*($B$3/$E$10),0)</f>
        <v>0</v>
      </c>
      <c r="K29" s="15">
        <f t="shared" ref="K29:K31" si="15">IF(G29&gt;0,G29*($B$3/$E$10),0)</f>
        <v>0</v>
      </c>
      <c r="L29" s="15">
        <f t="shared" ref="L29:L31" si="16">IF(H29&gt;0,H29*($B$3/$E$10),0)</f>
        <v>0</v>
      </c>
      <c r="M29" s="23">
        <f>SUM(J29:L29)</f>
        <v>0</v>
      </c>
      <c r="O29" s="37">
        <v>53</v>
      </c>
      <c r="P29" s="53" t="s">
        <v>189</v>
      </c>
    </row>
    <row r="30" spans="1:16" x14ac:dyDescent="0.25">
      <c r="A30" s="30" t="s">
        <v>161</v>
      </c>
      <c r="B30" s="14">
        <f>COUNTIF('Bus Functional Reqs'!$C$4:$C$201,"High")*$B$6</f>
        <v>40</v>
      </c>
      <c r="C30" s="15">
        <f>COUNTIF('Bus Functional Reqs'!$C$4:$C$201,"Medium")*$C$6</f>
        <v>546</v>
      </c>
      <c r="D30" s="15">
        <f>COUNTIF('Bus Functional Reqs'!$C$4:$C$201,"Low")*$D$6</f>
        <v>7</v>
      </c>
      <c r="E30" s="16">
        <f t="shared" si="12"/>
        <v>593</v>
      </c>
      <c r="F30" s="14">
        <f>SUMIF('Bus Functional Reqs'!$C$4:$C$201,"High",'Bus Functional Reqs'!$V$4:$V$201)</f>
        <v>0</v>
      </c>
      <c r="G30" s="15">
        <f>SUMIF('Bus Functional Reqs'!$C$4:$C$201,"Medium",'Bus Functional Reqs'!$V$4:$V$201)</f>
        <v>0</v>
      </c>
      <c r="H30" s="15">
        <f>SUMIF('Bus Functional Reqs'!$C$4:$C$201,"Low",'Bus Functional Reqs'!$V$4:$V$201)</f>
        <v>0</v>
      </c>
      <c r="I30" s="16">
        <f t="shared" si="13"/>
        <v>0</v>
      </c>
      <c r="J30" s="14">
        <f t="shared" si="14"/>
        <v>0</v>
      </c>
      <c r="K30" s="15">
        <f t="shared" si="15"/>
        <v>0</v>
      </c>
      <c r="L30" s="15">
        <f t="shared" si="16"/>
        <v>0</v>
      </c>
      <c r="M30" s="23">
        <f t="shared" ref="M30:M31" si="17">SUM(J30:L30)</f>
        <v>0</v>
      </c>
      <c r="O30" s="37">
        <v>201</v>
      </c>
      <c r="P30" s="37" t="s">
        <v>162</v>
      </c>
    </row>
    <row r="31" spans="1:16" x14ac:dyDescent="0.25">
      <c r="A31" s="30" t="s">
        <v>163</v>
      </c>
      <c r="B31" s="14">
        <f>COUNTIF('Compatability &amp; Interface Reqs'!$C$4:$C$15,"High")*$B$6</f>
        <v>20</v>
      </c>
      <c r="C31" s="15">
        <f>COUNTIF('Compatability &amp; Interface Reqs'!$C$4:$C$15,"Medium")*$C$6</f>
        <v>24</v>
      </c>
      <c r="D31" s="15">
        <f>COUNTIF('Compatability &amp; Interface Reqs'!$C$4:$C$15,"Low")*$D$6</f>
        <v>0</v>
      </c>
      <c r="E31" s="16">
        <f t="shared" si="12"/>
        <v>44</v>
      </c>
      <c r="F31" s="14">
        <f>SUMIF('Compatability &amp; Interface Reqs'!$C$4:$C$15,"High",'Compatability &amp; Interface Reqs'!$V$4:$V$15)</f>
        <v>0</v>
      </c>
      <c r="G31" s="15">
        <f>SUMIF('Compatability &amp; Interface Reqs'!$C$4:$C$15,"Medium",'Compatability &amp; Interface Reqs'!$V$4:$V$15)</f>
        <v>0</v>
      </c>
      <c r="H31" s="15">
        <f>SUMIF('Compatability &amp; Interface Reqs'!$C$4:$C$15,"Low",'Compatability &amp; Interface Reqs'!$V$4:$V$15)</f>
        <v>0</v>
      </c>
      <c r="I31" s="16">
        <f t="shared" si="13"/>
        <v>0</v>
      </c>
      <c r="J31" s="14">
        <f t="shared" si="14"/>
        <v>0</v>
      </c>
      <c r="K31" s="15">
        <f t="shared" si="15"/>
        <v>0</v>
      </c>
      <c r="L31" s="15">
        <f t="shared" si="16"/>
        <v>0</v>
      </c>
      <c r="M31" s="23">
        <f t="shared" si="17"/>
        <v>0</v>
      </c>
      <c r="O31" s="37">
        <v>15</v>
      </c>
      <c r="P31" s="37" t="s">
        <v>162</v>
      </c>
    </row>
    <row r="32" spans="1:16" ht="15.75" thickBot="1" x14ac:dyDescent="0.3">
      <c r="A32" s="18" t="s">
        <v>164</v>
      </c>
      <c r="B32" s="19">
        <f t="shared" ref="B32:M32" si="18">SUM(B29:B31)</f>
        <v>205</v>
      </c>
      <c r="C32" s="20">
        <f t="shared" si="18"/>
        <v>603</v>
      </c>
      <c r="D32" s="20">
        <f t="shared" si="18"/>
        <v>7</v>
      </c>
      <c r="E32" s="21">
        <f t="shared" si="18"/>
        <v>815</v>
      </c>
      <c r="F32" s="19">
        <f t="shared" si="18"/>
        <v>0</v>
      </c>
      <c r="G32" s="20">
        <f t="shared" si="18"/>
        <v>0</v>
      </c>
      <c r="H32" s="20">
        <f t="shared" si="18"/>
        <v>0</v>
      </c>
      <c r="I32" s="21">
        <f t="shared" si="18"/>
        <v>0</v>
      </c>
      <c r="J32" s="19">
        <f t="shared" si="18"/>
        <v>0</v>
      </c>
      <c r="K32" s="20">
        <f t="shared" si="18"/>
        <v>0</v>
      </c>
      <c r="L32" s="20">
        <f t="shared" si="18"/>
        <v>0</v>
      </c>
      <c r="M32" s="22">
        <f t="shared" si="18"/>
        <v>0</v>
      </c>
      <c r="O32" s="35"/>
      <c r="P32" s="35"/>
    </row>
  </sheetData>
  <sheetProtection algorithmName="SHA-512" hashValue="XUODeybM93HKh5fw5GxfZKHnH8mJ3O+0ZNxQpA2CqRa7xqtxHO+Fv8rbSfMXeDSYcpZAgnDWG41hEiD+pHOZBQ==" saltValue="K4nEZiZTzHAYCKKlH+FRPQ==" spinCount="100000" sheet="1" selectLockedCells="1" selectUnlockedCells="1"/>
  <mergeCells count="12">
    <mergeCell ref="B15:E15"/>
    <mergeCell ref="F15:I15"/>
    <mergeCell ref="J15:M15"/>
    <mergeCell ref="J23:M23"/>
    <mergeCell ref="B26:E26"/>
    <mergeCell ref="F26:I26"/>
    <mergeCell ref="J26:M26"/>
    <mergeCell ref="J1:M1"/>
    <mergeCell ref="B4:E4"/>
    <mergeCell ref="F4:I4"/>
    <mergeCell ref="J4:M4"/>
    <mergeCell ref="J12:M12"/>
  </mergeCells>
  <conditionalFormatting sqref="B2">
    <cfRule type="cellIs" dxfId="14" priority="21" operator="equal">
      <formula>"Advantageous"</formula>
    </cfRule>
    <cfRule type="cellIs" dxfId="13" priority="22" operator="equal">
      <formula>"Not Needed"</formula>
    </cfRule>
    <cfRule type="cellIs" dxfId="12" priority="23" operator="equal">
      <formula>"Minimal"</formula>
    </cfRule>
    <cfRule type="cellIs" dxfId="11" priority="24" stopIfTrue="1" operator="equal">
      <formula>"Extremely Advantageous"</formula>
    </cfRule>
    <cfRule type="cellIs" dxfId="10" priority="25" stopIfTrue="1" operator="equal">
      <formula>"Highly Advantageous"</formula>
    </cfRule>
  </conditionalFormatting>
  <conditionalFormatting sqref="B13">
    <cfRule type="cellIs" dxfId="9" priority="6" operator="equal">
      <formula>"Advantageous"</formula>
    </cfRule>
    <cfRule type="cellIs" dxfId="8" priority="7" operator="equal">
      <formula>"Not Needed"</formula>
    </cfRule>
    <cfRule type="cellIs" dxfId="7" priority="8" operator="equal">
      <formula>"Minimal"</formula>
    </cfRule>
    <cfRule type="cellIs" dxfId="6" priority="9" stopIfTrue="1" operator="equal">
      <formula>"Extremely Advantageous"</formula>
    </cfRule>
    <cfRule type="cellIs" dxfId="5" priority="10" stopIfTrue="1" operator="equal">
      <formula>"Highly Advantageous"</formula>
    </cfRule>
  </conditionalFormatting>
  <conditionalFormatting sqref="B24">
    <cfRule type="cellIs" dxfId="4" priority="1" operator="equal">
      <formula>"Advantageous"</formula>
    </cfRule>
    <cfRule type="cellIs" dxfId="3" priority="2" operator="equal">
      <formula>"Not Needed"</formula>
    </cfRule>
    <cfRule type="cellIs" dxfId="2" priority="3" operator="equal">
      <formula>"Minimal"</formula>
    </cfRule>
    <cfRule type="cellIs" dxfId="1" priority="4" stopIfTrue="1" operator="equal">
      <formula>"Extremely Advantageous"</formula>
    </cfRule>
    <cfRule type="cellIs" dxfId="0" priority="5" stopIfTrue="1" operator="equal">
      <formula>"Highly Advantageous"</formula>
    </cfRule>
  </conditionalFormatting>
  <dataValidations count="2">
    <dataValidation allowBlank="1" showErrorMessage="1" errorTitle="Invalid specification type" error="Please enter a Specification type from the drop-down list." sqref="B2 B13 B24" xr:uid="{35948590-C276-4507-9DBB-95F580A4F1D9}"/>
    <dataValidation type="decimal" allowBlank="1" showInputMessage="1" showErrorMessage="1" promptTitle="RFP Point Value" prompt="Enter Points allotted for Functional Requirements score." sqref="B3 B14 B25" xr:uid="{73FA4D06-E22C-44D6-8DD2-34C7CBDCF312}">
      <formula1>0</formula1>
      <formula2>100</formula2>
    </dataValidation>
  </dataValidations>
  <pageMargins left="0.7" right="0.7" top="0.75" bottom="0.75" header="0.3" footer="0.3"/>
  <pageSetup scale="58" orientation="landscape" r:id="rId1"/>
  <headerFooter>
    <oddHeader>&amp;F</oddHeader>
    <oddFooter>&amp;L&amp;A&amp;C&amp;B Confidential&amp;B&amp;RPage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DEC55D1182894D88DDF81779EF290A" ma:contentTypeVersion="10" ma:contentTypeDescription="Create a new document." ma:contentTypeScope="" ma:versionID="ecc1bc7b656b22eb1a06662af6fb3e5e">
  <xsd:schema xmlns:xsd="http://www.w3.org/2001/XMLSchema" xmlns:xs="http://www.w3.org/2001/XMLSchema" xmlns:p="http://schemas.microsoft.com/office/2006/metadata/properties" xmlns:ns2="da9aaaff-70d6-4547-821d-c3d91d79ec72" xmlns:ns3="e72b3c0b-c458-472c-9e98-1be2816069a0" targetNamespace="http://schemas.microsoft.com/office/2006/metadata/properties" ma:root="true" ma:fieldsID="09f119da6366fb3063a70cae4076c997" ns2:_="" ns3:_="">
    <xsd:import namespace="da9aaaff-70d6-4547-821d-c3d91d79ec72"/>
    <xsd:import namespace="e72b3c0b-c458-472c-9e98-1be2816069a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9aaaff-70d6-4547-821d-c3d91d79ec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89b2c0e-9b35-4b3e-9c77-1a42dbf86754"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2b3c0b-c458-472c-9e98-1be2816069a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e481e5-52ec-41fb-bf8d-4121141fb356}" ma:internalName="TaxCatchAll" ma:showField="CatchAllData" ma:web="e72b3c0b-c458-472c-9e98-1be2816069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72b3c0b-c458-472c-9e98-1be2816069a0" xsi:nil="true"/>
    <lcf76f155ced4ddcb4097134ff3c332f xmlns="da9aaaff-70d6-4547-821d-c3d91d79ec7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5BB3E1-E27E-44D8-86B7-95D27F5A54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9aaaff-70d6-4547-821d-c3d91d79ec72"/>
    <ds:schemaRef ds:uri="e72b3c0b-c458-472c-9e98-1be2816069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BFAE55-7453-4CE3-B849-74B2166CE791}">
  <ds:schemaRefs>
    <ds:schemaRef ds:uri="http://schemas.openxmlformats.org/package/2006/metadata/core-properties"/>
    <ds:schemaRef ds:uri="http://purl.org/dc/elements/1.1/"/>
    <ds:schemaRef ds:uri="da9aaaff-70d6-4547-821d-c3d91d79ec72"/>
    <ds:schemaRef ds:uri="http://schemas.microsoft.com/office/infopath/2007/PartnerControls"/>
    <ds:schemaRef ds:uri="e72b3c0b-c458-472c-9e98-1be2816069a0"/>
    <ds:schemaRef ds:uri="http://purl.org/dc/term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516B0F2-E5DC-4731-9673-9AC1D10513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Functional Requirement Instruct</vt:lpstr>
      <vt:lpstr>IT Tech Functional Reqs</vt:lpstr>
      <vt:lpstr>Bus Functional Reqs</vt:lpstr>
      <vt:lpstr>Compatability &amp; Interface Reqs</vt:lpstr>
      <vt:lpstr>Scoring Summary</vt:lpstr>
      <vt:lpstr>'Bus Functional Reqs'!Print_Area</vt:lpstr>
      <vt:lpstr>'Compatability &amp; Interface Reqs'!Print_Area</vt:lpstr>
      <vt:lpstr>'Functional Requirement Instruct'!Print_Area</vt:lpstr>
      <vt:lpstr>'IT Tech Functional Reqs'!Print_Area</vt:lpstr>
      <vt:lpstr>'Scoring Summary'!Print_Area</vt:lpstr>
      <vt:lpstr>'Bus Functional Reqs'!Print_Titles</vt:lpstr>
      <vt:lpstr>'Compatability &amp; Interface Reqs'!Print_Titles</vt:lpstr>
      <vt:lpstr>'IT Tech Functional Reqs'!Print_Titles</vt:lpstr>
    </vt:vector>
  </TitlesOfParts>
  <Manager/>
  <Company>Gwinnett County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Laurie</dc:creator>
  <cp:keywords/>
  <dc:description/>
  <cp:lastModifiedBy>Rodriguez, Laurie</cp:lastModifiedBy>
  <cp:revision/>
  <cp:lastPrinted>2025-11-06T20:23:07Z</cp:lastPrinted>
  <dcterms:created xsi:type="dcterms:W3CDTF">2019-10-16T12:57:30Z</dcterms:created>
  <dcterms:modified xsi:type="dcterms:W3CDTF">2025-11-06T20:23:48Z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0x010100F9DEC55D1182894D88DDF81779EF290A</vt:lpwstr>
  </property>
  <property fmtid="{D5CDD505-2E9C-101B-9397-08002B2CF9AE}" pid="3" name="MediaServiceImageTags">
    <vt:lpwstr/>
  </property>
</Properties>
</file>