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gwinnettboc-my.sharepoint.com/personal/kelly_tonelli_gwinnettcounty_com/Documents/Desktop/Communications/Internal Marketing/"/>
    </mc:Choice>
  </mc:AlternateContent>
  <xr:revisionPtr revIDLastSave="58" documentId="8_{FA1039E9-047B-422B-9F27-A609D67705C8}" xr6:coauthVersionLast="47" xr6:coauthVersionMax="47" xr10:uidLastSave="{75351B86-08F0-4514-88D8-ECED87C0EB5D}"/>
  <workbookProtection workbookAlgorithmName="SHA-512" workbookHashValue="8SKE8flj/3rY1OzKkX8sfw0E7l63PZjnDmPP6FmVJtlHI+rKMzoc100fhvrH3V/i57QFXOjOkbSgJRi07ZP1ow==" workbookSaltValue="jAdm5VswJhcPzrW+fvcnog==" workbookSpinCount="100000" lockStructure="1"/>
  <bookViews>
    <workbookView xWindow="-120" yWindow="-120" windowWidth="29040" windowHeight="15720" tabRatio="834" firstSheet="1" activeTab="1" xr2:uid="{00000000-000D-0000-FFFF-FFFF00000000}"/>
  </bookViews>
  <sheets>
    <sheet name="Scoring Summary- HIDE" sheetId="15" state="hidden" r:id="rId1"/>
    <sheet name="Functional Requirement Instruct" sheetId="14" r:id="rId2"/>
    <sheet name="DoITS Requirements " sheetId="5" r:id="rId3"/>
    <sheet name="Business Requirements  " sheetId="1" r:id="rId4"/>
  </sheets>
  <externalReferences>
    <externalReference r:id="rId5"/>
    <externalReference r:id="rId6"/>
  </externalReferences>
  <definedNames>
    <definedName name="Availability">'[1]Support Data'!$A$48:$A$51</definedName>
    <definedName name="AvailabilityData">'[1]Support Data'!$A$48:$B$51</definedName>
    <definedName name="_xlnm.Print_Area" localSheetId="3">'Business Requirements  '!$A$4:$W$39</definedName>
    <definedName name="_xlnm.Print_Area" localSheetId="2">'DoITS Requirements '!#REF!</definedName>
    <definedName name="_xlnm.Print_Area" localSheetId="1">'Functional Requirement Instruct'!$A$1:$F$17</definedName>
    <definedName name="_xlnm.Print_Area" localSheetId="0">'Scoring Summary- HIDE'!#REF!</definedName>
    <definedName name="_xlnm.Print_Titles" localSheetId="3">'Business Requirements  '!$1:$3</definedName>
    <definedName name="_xlnm.Print_Titles" localSheetId="2">'DoITS Requirements '!$1:$3</definedName>
    <definedName name="specdata">'[1]Support Data'!$A$5:$B$8</definedName>
    <definedName name="SpecType">'[1]Support Data'!$A$5:$A$8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5" l="1"/>
  <c r="H27" i="15"/>
  <c r="G27" i="15"/>
  <c r="F27" i="15"/>
  <c r="H17" i="15"/>
  <c r="G17" i="15"/>
  <c r="F17" i="15"/>
  <c r="H7" i="15"/>
  <c r="G7" i="15"/>
  <c r="F7" i="15"/>
  <c r="U39" i="1"/>
  <c r="S39" i="1"/>
  <c r="Q39" i="1"/>
  <c r="P39" i="1"/>
  <c r="O39" i="1"/>
  <c r="N39" i="1"/>
  <c r="M39" i="1"/>
  <c r="L39" i="1"/>
  <c r="K39" i="1"/>
  <c r="J39" i="1"/>
  <c r="I39" i="1"/>
  <c r="U38" i="1"/>
  <c r="S38" i="1"/>
  <c r="Q38" i="1"/>
  <c r="P38" i="1"/>
  <c r="O38" i="1"/>
  <c r="N38" i="1"/>
  <c r="M38" i="1"/>
  <c r="L38" i="1"/>
  <c r="K38" i="1"/>
  <c r="J38" i="1"/>
  <c r="I38" i="1"/>
  <c r="U37" i="1"/>
  <c r="S37" i="1"/>
  <c r="Q37" i="1"/>
  <c r="P37" i="1"/>
  <c r="O37" i="1"/>
  <c r="N37" i="1"/>
  <c r="M37" i="1"/>
  <c r="L37" i="1"/>
  <c r="K37" i="1"/>
  <c r="J37" i="1"/>
  <c r="I37" i="1"/>
  <c r="U36" i="1"/>
  <c r="S36" i="1"/>
  <c r="Q36" i="1"/>
  <c r="P36" i="1"/>
  <c r="O36" i="1"/>
  <c r="N36" i="1"/>
  <c r="M36" i="1"/>
  <c r="L36" i="1"/>
  <c r="K36" i="1"/>
  <c r="J36" i="1"/>
  <c r="I36" i="1"/>
  <c r="U35" i="1"/>
  <c r="S35" i="1"/>
  <c r="Q35" i="1"/>
  <c r="P35" i="1"/>
  <c r="O35" i="1"/>
  <c r="N35" i="1"/>
  <c r="M35" i="1"/>
  <c r="L35" i="1"/>
  <c r="K35" i="1"/>
  <c r="J35" i="1"/>
  <c r="I35" i="1"/>
  <c r="U34" i="1"/>
  <c r="S34" i="1"/>
  <c r="Q34" i="1"/>
  <c r="P34" i="1"/>
  <c r="O34" i="1"/>
  <c r="N34" i="1"/>
  <c r="M34" i="1"/>
  <c r="L34" i="1"/>
  <c r="K34" i="1"/>
  <c r="J34" i="1"/>
  <c r="I34" i="1"/>
  <c r="U33" i="1"/>
  <c r="S33" i="1"/>
  <c r="Q33" i="1"/>
  <c r="P33" i="1"/>
  <c r="O33" i="1"/>
  <c r="N33" i="1"/>
  <c r="M33" i="1"/>
  <c r="L33" i="1"/>
  <c r="K33" i="1"/>
  <c r="J33" i="1"/>
  <c r="I33" i="1"/>
  <c r="U32" i="1"/>
  <c r="S32" i="1"/>
  <c r="Q32" i="1"/>
  <c r="P32" i="1"/>
  <c r="O32" i="1"/>
  <c r="N32" i="1"/>
  <c r="M32" i="1"/>
  <c r="L32" i="1"/>
  <c r="K32" i="1"/>
  <c r="J32" i="1"/>
  <c r="I32" i="1"/>
  <c r="U31" i="1"/>
  <c r="S31" i="1"/>
  <c r="Q31" i="1"/>
  <c r="P31" i="1"/>
  <c r="O31" i="1"/>
  <c r="N31" i="1"/>
  <c r="M31" i="1"/>
  <c r="L31" i="1"/>
  <c r="K31" i="1"/>
  <c r="J31" i="1"/>
  <c r="I31" i="1"/>
  <c r="U30" i="1"/>
  <c r="S30" i="1"/>
  <c r="Q30" i="1"/>
  <c r="P30" i="1"/>
  <c r="O30" i="1"/>
  <c r="N30" i="1"/>
  <c r="M30" i="1"/>
  <c r="L30" i="1"/>
  <c r="K30" i="1"/>
  <c r="J30" i="1"/>
  <c r="I30" i="1"/>
  <c r="U29" i="1"/>
  <c r="S29" i="1"/>
  <c r="Q29" i="1"/>
  <c r="P29" i="1"/>
  <c r="O29" i="1"/>
  <c r="N29" i="1"/>
  <c r="M29" i="1"/>
  <c r="L29" i="1"/>
  <c r="K29" i="1"/>
  <c r="J29" i="1"/>
  <c r="I29" i="1"/>
  <c r="U28" i="1"/>
  <c r="S28" i="1"/>
  <c r="Q28" i="1"/>
  <c r="P28" i="1"/>
  <c r="O28" i="1"/>
  <c r="N28" i="1"/>
  <c r="M28" i="1"/>
  <c r="L28" i="1"/>
  <c r="K28" i="1"/>
  <c r="J28" i="1"/>
  <c r="I28" i="1"/>
  <c r="U27" i="1"/>
  <c r="S27" i="1"/>
  <c r="Q27" i="1"/>
  <c r="P27" i="1"/>
  <c r="O27" i="1"/>
  <c r="N27" i="1"/>
  <c r="M27" i="1"/>
  <c r="L27" i="1"/>
  <c r="K27" i="1"/>
  <c r="J27" i="1"/>
  <c r="I27" i="1"/>
  <c r="U26" i="1"/>
  <c r="S26" i="1"/>
  <c r="Q26" i="1"/>
  <c r="P26" i="1"/>
  <c r="O26" i="1"/>
  <c r="N26" i="1"/>
  <c r="M26" i="1"/>
  <c r="L26" i="1"/>
  <c r="K26" i="1"/>
  <c r="J26" i="1"/>
  <c r="I26" i="1"/>
  <c r="U25" i="1"/>
  <c r="S25" i="1"/>
  <c r="Q25" i="1"/>
  <c r="P25" i="1"/>
  <c r="O25" i="1"/>
  <c r="N25" i="1"/>
  <c r="M25" i="1"/>
  <c r="L25" i="1"/>
  <c r="K25" i="1"/>
  <c r="J25" i="1"/>
  <c r="I25" i="1"/>
  <c r="U24" i="1"/>
  <c r="S24" i="1"/>
  <c r="Q24" i="1"/>
  <c r="P24" i="1"/>
  <c r="O24" i="1"/>
  <c r="N24" i="1"/>
  <c r="M24" i="1"/>
  <c r="L24" i="1"/>
  <c r="K24" i="1"/>
  <c r="J24" i="1"/>
  <c r="I24" i="1"/>
  <c r="U23" i="1"/>
  <c r="S23" i="1"/>
  <c r="Q23" i="1"/>
  <c r="P23" i="1"/>
  <c r="O23" i="1"/>
  <c r="N23" i="1"/>
  <c r="M23" i="1"/>
  <c r="L23" i="1"/>
  <c r="K23" i="1"/>
  <c r="J23" i="1"/>
  <c r="I23" i="1"/>
  <c r="R23" i="1" s="1"/>
  <c r="T23" i="1" s="1"/>
  <c r="U22" i="1"/>
  <c r="S22" i="1"/>
  <c r="Q22" i="1"/>
  <c r="P22" i="1"/>
  <c r="O22" i="1"/>
  <c r="N22" i="1"/>
  <c r="M22" i="1"/>
  <c r="L22" i="1"/>
  <c r="K22" i="1"/>
  <c r="J22" i="1"/>
  <c r="I22" i="1"/>
  <c r="U21" i="1"/>
  <c r="S21" i="1"/>
  <c r="Q21" i="1"/>
  <c r="P21" i="1"/>
  <c r="O21" i="1"/>
  <c r="N21" i="1"/>
  <c r="M21" i="1"/>
  <c r="L21" i="1"/>
  <c r="K21" i="1"/>
  <c r="J21" i="1"/>
  <c r="I21" i="1"/>
  <c r="U20" i="1"/>
  <c r="S20" i="1"/>
  <c r="Q20" i="1"/>
  <c r="P20" i="1"/>
  <c r="O20" i="1"/>
  <c r="N20" i="1"/>
  <c r="M20" i="1"/>
  <c r="L20" i="1"/>
  <c r="K20" i="1"/>
  <c r="J20" i="1"/>
  <c r="I20" i="1"/>
  <c r="U19" i="1"/>
  <c r="S19" i="1"/>
  <c r="Q19" i="1"/>
  <c r="P19" i="1"/>
  <c r="O19" i="1"/>
  <c r="N19" i="1"/>
  <c r="M19" i="1"/>
  <c r="L19" i="1"/>
  <c r="K19" i="1"/>
  <c r="J19" i="1"/>
  <c r="I19" i="1"/>
  <c r="U18" i="1"/>
  <c r="S18" i="1"/>
  <c r="Q18" i="1"/>
  <c r="P18" i="1"/>
  <c r="O18" i="1"/>
  <c r="N18" i="1"/>
  <c r="M18" i="1"/>
  <c r="L18" i="1"/>
  <c r="K18" i="1"/>
  <c r="J18" i="1"/>
  <c r="I18" i="1"/>
  <c r="U17" i="1"/>
  <c r="S17" i="1"/>
  <c r="Q17" i="1"/>
  <c r="P17" i="1"/>
  <c r="O17" i="1"/>
  <c r="N17" i="1"/>
  <c r="M17" i="1"/>
  <c r="L17" i="1"/>
  <c r="K17" i="1"/>
  <c r="J17" i="1"/>
  <c r="I17" i="1"/>
  <c r="U16" i="1"/>
  <c r="S16" i="1"/>
  <c r="Q16" i="1"/>
  <c r="P16" i="1"/>
  <c r="O16" i="1"/>
  <c r="N16" i="1"/>
  <c r="M16" i="1"/>
  <c r="L16" i="1"/>
  <c r="K16" i="1"/>
  <c r="J16" i="1"/>
  <c r="I16" i="1"/>
  <c r="U15" i="1"/>
  <c r="S15" i="1"/>
  <c r="Q15" i="1"/>
  <c r="P15" i="1"/>
  <c r="O15" i="1"/>
  <c r="N15" i="1"/>
  <c r="M15" i="1"/>
  <c r="L15" i="1"/>
  <c r="K15" i="1"/>
  <c r="J15" i="1"/>
  <c r="I15" i="1"/>
  <c r="U14" i="1"/>
  <c r="S14" i="1"/>
  <c r="Q14" i="1"/>
  <c r="P14" i="1"/>
  <c r="O14" i="1"/>
  <c r="N14" i="1"/>
  <c r="M14" i="1"/>
  <c r="L14" i="1"/>
  <c r="K14" i="1"/>
  <c r="J14" i="1"/>
  <c r="I14" i="1"/>
  <c r="R14" i="1" s="1"/>
  <c r="T14" i="1" s="1"/>
  <c r="U13" i="1"/>
  <c r="S13" i="1"/>
  <c r="Q13" i="1"/>
  <c r="P13" i="1"/>
  <c r="O13" i="1"/>
  <c r="N13" i="1"/>
  <c r="M13" i="1"/>
  <c r="L13" i="1"/>
  <c r="K13" i="1"/>
  <c r="J13" i="1"/>
  <c r="I13" i="1"/>
  <c r="U12" i="1"/>
  <c r="S12" i="1"/>
  <c r="Q12" i="1"/>
  <c r="P12" i="1"/>
  <c r="O12" i="1"/>
  <c r="N12" i="1"/>
  <c r="M12" i="1"/>
  <c r="L12" i="1"/>
  <c r="K12" i="1"/>
  <c r="J12" i="1"/>
  <c r="I12" i="1"/>
  <c r="U11" i="1"/>
  <c r="S11" i="1"/>
  <c r="Q11" i="1"/>
  <c r="P11" i="1"/>
  <c r="O11" i="1"/>
  <c r="N11" i="1"/>
  <c r="M11" i="1"/>
  <c r="L11" i="1"/>
  <c r="K11" i="1"/>
  <c r="J11" i="1"/>
  <c r="I11" i="1"/>
  <c r="U10" i="1"/>
  <c r="S10" i="1"/>
  <c r="Q10" i="1"/>
  <c r="P10" i="1"/>
  <c r="O10" i="1"/>
  <c r="N10" i="1"/>
  <c r="M10" i="1"/>
  <c r="L10" i="1"/>
  <c r="K10" i="1"/>
  <c r="J10" i="1"/>
  <c r="I10" i="1"/>
  <c r="U9" i="1"/>
  <c r="S9" i="1"/>
  <c r="Q9" i="1"/>
  <c r="P9" i="1"/>
  <c r="O9" i="1"/>
  <c r="N9" i="1"/>
  <c r="M9" i="1"/>
  <c r="L9" i="1"/>
  <c r="K9" i="1"/>
  <c r="J9" i="1"/>
  <c r="I9" i="1"/>
  <c r="U8" i="1"/>
  <c r="S8" i="1"/>
  <c r="Q8" i="1"/>
  <c r="P8" i="1"/>
  <c r="O8" i="1"/>
  <c r="N8" i="1"/>
  <c r="M8" i="1"/>
  <c r="L8" i="1"/>
  <c r="K8" i="1"/>
  <c r="J8" i="1"/>
  <c r="I8" i="1"/>
  <c r="U7" i="1"/>
  <c r="S7" i="1"/>
  <c r="Q7" i="1"/>
  <c r="P7" i="1"/>
  <c r="O7" i="1"/>
  <c r="N7" i="1"/>
  <c r="M7" i="1"/>
  <c r="L7" i="1"/>
  <c r="K7" i="1"/>
  <c r="J7" i="1"/>
  <c r="I7" i="1"/>
  <c r="U6" i="1"/>
  <c r="S6" i="1"/>
  <c r="Q6" i="1"/>
  <c r="P6" i="1"/>
  <c r="O6" i="1"/>
  <c r="N6" i="1"/>
  <c r="M6" i="1"/>
  <c r="L6" i="1"/>
  <c r="K6" i="1"/>
  <c r="J6" i="1"/>
  <c r="I6" i="1"/>
  <c r="U5" i="1"/>
  <c r="S5" i="1"/>
  <c r="Q5" i="1"/>
  <c r="P5" i="1"/>
  <c r="O5" i="1"/>
  <c r="N5" i="1"/>
  <c r="M5" i="1"/>
  <c r="L5" i="1"/>
  <c r="K5" i="1"/>
  <c r="J5" i="1"/>
  <c r="I5" i="1"/>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R4" i="5"/>
  <c r="U50" i="5"/>
  <c r="S50" i="5"/>
  <c r="Q50" i="5"/>
  <c r="P50" i="5"/>
  <c r="O50" i="5"/>
  <c r="N50" i="5"/>
  <c r="M50" i="5"/>
  <c r="L50" i="5"/>
  <c r="K50" i="5"/>
  <c r="J50" i="5"/>
  <c r="I50" i="5"/>
  <c r="U49" i="5"/>
  <c r="S49" i="5"/>
  <c r="Q49" i="5"/>
  <c r="P49" i="5"/>
  <c r="O49" i="5"/>
  <c r="N49" i="5"/>
  <c r="M49" i="5"/>
  <c r="L49" i="5"/>
  <c r="K49" i="5"/>
  <c r="J49" i="5"/>
  <c r="I49" i="5"/>
  <c r="U48" i="5"/>
  <c r="S48" i="5"/>
  <c r="Q48" i="5"/>
  <c r="P48" i="5"/>
  <c r="O48" i="5"/>
  <c r="N48" i="5"/>
  <c r="M48" i="5"/>
  <c r="L48" i="5"/>
  <c r="K48" i="5"/>
  <c r="J48" i="5"/>
  <c r="I48" i="5"/>
  <c r="U47" i="5"/>
  <c r="S47" i="5"/>
  <c r="Q47" i="5"/>
  <c r="P47" i="5"/>
  <c r="O47" i="5"/>
  <c r="N47" i="5"/>
  <c r="M47" i="5"/>
  <c r="L47" i="5"/>
  <c r="K47" i="5"/>
  <c r="J47" i="5"/>
  <c r="I47" i="5"/>
  <c r="U46" i="5"/>
  <c r="S46" i="5"/>
  <c r="Q46" i="5"/>
  <c r="P46" i="5"/>
  <c r="O46" i="5"/>
  <c r="N46" i="5"/>
  <c r="M46" i="5"/>
  <c r="L46" i="5"/>
  <c r="K46" i="5"/>
  <c r="J46" i="5"/>
  <c r="I46" i="5"/>
  <c r="U45" i="5"/>
  <c r="S45" i="5"/>
  <c r="Q45" i="5"/>
  <c r="P45" i="5"/>
  <c r="O45" i="5"/>
  <c r="N45" i="5"/>
  <c r="M45" i="5"/>
  <c r="L45" i="5"/>
  <c r="K45" i="5"/>
  <c r="J45" i="5"/>
  <c r="I45" i="5"/>
  <c r="U44" i="5"/>
  <c r="S44" i="5"/>
  <c r="Q44" i="5"/>
  <c r="P44" i="5"/>
  <c r="O44" i="5"/>
  <c r="N44" i="5"/>
  <c r="M44" i="5"/>
  <c r="L44" i="5"/>
  <c r="K44" i="5"/>
  <c r="J44" i="5"/>
  <c r="I44" i="5"/>
  <c r="U43" i="5"/>
  <c r="S43" i="5"/>
  <c r="Q43" i="5"/>
  <c r="P43" i="5"/>
  <c r="O43" i="5"/>
  <c r="N43" i="5"/>
  <c r="M43" i="5"/>
  <c r="L43" i="5"/>
  <c r="K43" i="5"/>
  <c r="J43" i="5"/>
  <c r="I43" i="5"/>
  <c r="U42" i="5"/>
  <c r="S42" i="5"/>
  <c r="Q42" i="5"/>
  <c r="P42" i="5"/>
  <c r="O42" i="5"/>
  <c r="N42" i="5"/>
  <c r="M42" i="5"/>
  <c r="L42" i="5"/>
  <c r="K42" i="5"/>
  <c r="J42" i="5"/>
  <c r="I42" i="5"/>
  <c r="U41" i="5"/>
  <c r="S41" i="5"/>
  <c r="Q41" i="5"/>
  <c r="P41" i="5"/>
  <c r="O41" i="5"/>
  <c r="N41" i="5"/>
  <c r="M41" i="5"/>
  <c r="L41" i="5"/>
  <c r="K41" i="5"/>
  <c r="J41" i="5"/>
  <c r="I41" i="5"/>
  <c r="U40" i="5"/>
  <c r="S40" i="5"/>
  <c r="Q40" i="5"/>
  <c r="P40" i="5"/>
  <c r="O40" i="5"/>
  <c r="N40" i="5"/>
  <c r="M40" i="5"/>
  <c r="L40" i="5"/>
  <c r="K40" i="5"/>
  <c r="J40" i="5"/>
  <c r="I40" i="5"/>
  <c r="U39" i="5"/>
  <c r="S39" i="5"/>
  <c r="Q39" i="5"/>
  <c r="P39" i="5"/>
  <c r="O39" i="5"/>
  <c r="N39" i="5"/>
  <c r="M39" i="5"/>
  <c r="L39" i="5"/>
  <c r="K39" i="5"/>
  <c r="J39" i="5"/>
  <c r="I39" i="5"/>
  <c r="U38" i="5"/>
  <c r="S38" i="5"/>
  <c r="Q38" i="5"/>
  <c r="P38" i="5"/>
  <c r="O38" i="5"/>
  <c r="N38" i="5"/>
  <c r="M38" i="5"/>
  <c r="L38" i="5"/>
  <c r="K38" i="5"/>
  <c r="J38" i="5"/>
  <c r="I38" i="5"/>
  <c r="U37" i="5"/>
  <c r="S37" i="5"/>
  <c r="Q37" i="5"/>
  <c r="P37" i="5"/>
  <c r="O37" i="5"/>
  <c r="N37" i="5"/>
  <c r="M37" i="5"/>
  <c r="L37" i="5"/>
  <c r="K37" i="5"/>
  <c r="J37" i="5"/>
  <c r="I37" i="5"/>
  <c r="U36" i="5"/>
  <c r="S36" i="5"/>
  <c r="Q36" i="5"/>
  <c r="P36" i="5"/>
  <c r="O36" i="5"/>
  <c r="N36" i="5"/>
  <c r="M36" i="5"/>
  <c r="L36" i="5"/>
  <c r="K36" i="5"/>
  <c r="J36" i="5"/>
  <c r="I36" i="5"/>
  <c r="U35" i="5"/>
  <c r="S35" i="5"/>
  <c r="Q35" i="5"/>
  <c r="P35" i="5"/>
  <c r="O35" i="5"/>
  <c r="N35" i="5"/>
  <c r="M35" i="5"/>
  <c r="L35" i="5"/>
  <c r="K35" i="5"/>
  <c r="J35" i="5"/>
  <c r="I35" i="5"/>
  <c r="U34" i="5"/>
  <c r="S34" i="5"/>
  <c r="Q34" i="5"/>
  <c r="P34" i="5"/>
  <c r="O34" i="5"/>
  <c r="N34" i="5"/>
  <c r="M34" i="5"/>
  <c r="L34" i="5"/>
  <c r="K34" i="5"/>
  <c r="J34" i="5"/>
  <c r="I34" i="5"/>
  <c r="U33" i="5"/>
  <c r="S33" i="5"/>
  <c r="Q33" i="5"/>
  <c r="P33" i="5"/>
  <c r="O33" i="5"/>
  <c r="N33" i="5"/>
  <c r="M33" i="5"/>
  <c r="L33" i="5"/>
  <c r="K33" i="5"/>
  <c r="J33" i="5"/>
  <c r="I33" i="5"/>
  <c r="U32" i="5"/>
  <c r="S32" i="5"/>
  <c r="Q32" i="5"/>
  <c r="P32" i="5"/>
  <c r="O32" i="5"/>
  <c r="N32" i="5"/>
  <c r="M32" i="5"/>
  <c r="L32" i="5"/>
  <c r="K32" i="5"/>
  <c r="J32" i="5"/>
  <c r="I32" i="5"/>
  <c r="U31" i="5"/>
  <c r="S31" i="5"/>
  <c r="Q31" i="5"/>
  <c r="P31" i="5"/>
  <c r="O31" i="5"/>
  <c r="N31" i="5"/>
  <c r="M31" i="5"/>
  <c r="L31" i="5"/>
  <c r="K31" i="5"/>
  <c r="J31" i="5"/>
  <c r="I31" i="5"/>
  <c r="U30" i="5"/>
  <c r="S30" i="5"/>
  <c r="Q30" i="5"/>
  <c r="P30" i="5"/>
  <c r="O30" i="5"/>
  <c r="N30" i="5"/>
  <c r="M30" i="5"/>
  <c r="L30" i="5"/>
  <c r="K30" i="5"/>
  <c r="J30" i="5"/>
  <c r="I30" i="5"/>
  <c r="U29" i="5"/>
  <c r="S29" i="5"/>
  <c r="Q29" i="5"/>
  <c r="P29" i="5"/>
  <c r="O29" i="5"/>
  <c r="N29" i="5"/>
  <c r="M29" i="5"/>
  <c r="L29" i="5"/>
  <c r="K29" i="5"/>
  <c r="J29" i="5"/>
  <c r="I29" i="5"/>
  <c r="U28" i="5"/>
  <c r="S28" i="5"/>
  <c r="Q28" i="5"/>
  <c r="P28" i="5"/>
  <c r="O28" i="5"/>
  <c r="N28" i="5"/>
  <c r="M28" i="5"/>
  <c r="L28" i="5"/>
  <c r="K28" i="5"/>
  <c r="J28" i="5"/>
  <c r="I28" i="5"/>
  <c r="U27" i="5"/>
  <c r="S27" i="5"/>
  <c r="Q27" i="5"/>
  <c r="P27" i="5"/>
  <c r="O27" i="5"/>
  <c r="N27" i="5"/>
  <c r="M27" i="5"/>
  <c r="L27" i="5"/>
  <c r="K27" i="5"/>
  <c r="J27" i="5"/>
  <c r="I27" i="5"/>
  <c r="U26" i="5"/>
  <c r="S26" i="5"/>
  <c r="Q26" i="5"/>
  <c r="P26" i="5"/>
  <c r="O26" i="5"/>
  <c r="N26" i="5"/>
  <c r="M26" i="5"/>
  <c r="L26" i="5"/>
  <c r="K26" i="5"/>
  <c r="J26" i="5"/>
  <c r="I26" i="5"/>
  <c r="U25" i="5"/>
  <c r="S25" i="5"/>
  <c r="Q25" i="5"/>
  <c r="P25" i="5"/>
  <c r="O25" i="5"/>
  <c r="N25" i="5"/>
  <c r="M25" i="5"/>
  <c r="L25" i="5"/>
  <c r="K25" i="5"/>
  <c r="J25" i="5"/>
  <c r="I25" i="5"/>
  <c r="U24" i="5"/>
  <c r="S24" i="5"/>
  <c r="Q24" i="5"/>
  <c r="P24" i="5"/>
  <c r="O24" i="5"/>
  <c r="N24" i="5"/>
  <c r="M24" i="5"/>
  <c r="L24" i="5"/>
  <c r="K24" i="5"/>
  <c r="J24" i="5"/>
  <c r="I24" i="5"/>
  <c r="U23" i="5"/>
  <c r="S23" i="5"/>
  <c r="Q23" i="5"/>
  <c r="P23" i="5"/>
  <c r="O23" i="5"/>
  <c r="N23" i="5"/>
  <c r="M23" i="5"/>
  <c r="L23" i="5"/>
  <c r="K23" i="5"/>
  <c r="J23" i="5"/>
  <c r="I23" i="5"/>
  <c r="U22" i="5"/>
  <c r="S22" i="5"/>
  <c r="Q22" i="5"/>
  <c r="P22" i="5"/>
  <c r="O22" i="5"/>
  <c r="N22" i="5"/>
  <c r="M22" i="5"/>
  <c r="L22" i="5"/>
  <c r="K22" i="5"/>
  <c r="J22" i="5"/>
  <c r="I22" i="5"/>
  <c r="U21" i="5"/>
  <c r="S21" i="5"/>
  <c r="Q21" i="5"/>
  <c r="P21" i="5"/>
  <c r="O21" i="5"/>
  <c r="N21" i="5"/>
  <c r="M21" i="5"/>
  <c r="L21" i="5"/>
  <c r="K21" i="5"/>
  <c r="J21" i="5"/>
  <c r="I21" i="5"/>
  <c r="U20" i="5"/>
  <c r="S20" i="5"/>
  <c r="Q20" i="5"/>
  <c r="P20" i="5"/>
  <c r="O20" i="5"/>
  <c r="N20" i="5"/>
  <c r="M20" i="5"/>
  <c r="L20" i="5"/>
  <c r="K20" i="5"/>
  <c r="J20" i="5"/>
  <c r="I20" i="5"/>
  <c r="U19" i="5"/>
  <c r="S19" i="5"/>
  <c r="Q19" i="5"/>
  <c r="P19" i="5"/>
  <c r="O19" i="5"/>
  <c r="N19" i="5"/>
  <c r="M19" i="5"/>
  <c r="L19" i="5"/>
  <c r="K19" i="5"/>
  <c r="J19" i="5"/>
  <c r="I19" i="5"/>
  <c r="U18" i="5"/>
  <c r="S18" i="5"/>
  <c r="Q18" i="5"/>
  <c r="P18" i="5"/>
  <c r="O18" i="5"/>
  <c r="N18" i="5"/>
  <c r="M18" i="5"/>
  <c r="L18" i="5"/>
  <c r="K18" i="5"/>
  <c r="J18" i="5"/>
  <c r="I18" i="5"/>
  <c r="U17" i="5"/>
  <c r="S17" i="5"/>
  <c r="Q17" i="5"/>
  <c r="P17" i="5"/>
  <c r="O17" i="5"/>
  <c r="N17" i="5"/>
  <c r="M17" i="5"/>
  <c r="L17" i="5"/>
  <c r="K17" i="5"/>
  <c r="J17" i="5"/>
  <c r="I17" i="5"/>
  <c r="U16" i="5"/>
  <c r="S16" i="5"/>
  <c r="Q16" i="5"/>
  <c r="P16" i="5"/>
  <c r="O16" i="5"/>
  <c r="N16" i="5"/>
  <c r="M16" i="5"/>
  <c r="L16" i="5"/>
  <c r="K16" i="5"/>
  <c r="J16" i="5"/>
  <c r="I16" i="5"/>
  <c r="U15" i="5"/>
  <c r="S15" i="5"/>
  <c r="Q15" i="5"/>
  <c r="P15" i="5"/>
  <c r="O15" i="5"/>
  <c r="N15" i="5"/>
  <c r="M15" i="5"/>
  <c r="L15" i="5"/>
  <c r="K15" i="5"/>
  <c r="J15" i="5"/>
  <c r="I15" i="5"/>
  <c r="U14" i="5"/>
  <c r="S14" i="5"/>
  <c r="Q14" i="5"/>
  <c r="P14" i="5"/>
  <c r="O14" i="5"/>
  <c r="N14" i="5"/>
  <c r="M14" i="5"/>
  <c r="L14" i="5"/>
  <c r="K14" i="5"/>
  <c r="J14" i="5"/>
  <c r="I14" i="5"/>
  <c r="U13" i="5"/>
  <c r="S13" i="5"/>
  <c r="Q13" i="5"/>
  <c r="P13" i="5"/>
  <c r="O13" i="5"/>
  <c r="N13" i="5"/>
  <c r="M13" i="5"/>
  <c r="L13" i="5"/>
  <c r="K13" i="5"/>
  <c r="J13" i="5"/>
  <c r="I13" i="5"/>
  <c r="U12" i="5"/>
  <c r="S12" i="5"/>
  <c r="Q12" i="5"/>
  <c r="P12" i="5"/>
  <c r="O12" i="5"/>
  <c r="N12" i="5"/>
  <c r="M12" i="5"/>
  <c r="L12" i="5"/>
  <c r="K12" i="5"/>
  <c r="J12" i="5"/>
  <c r="I12" i="5"/>
  <c r="U11" i="5"/>
  <c r="S11" i="5"/>
  <c r="Q11" i="5"/>
  <c r="P11" i="5"/>
  <c r="O11" i="5"/>
  <c r="N11" i="5"/>
  <c r="M11" i="5"/>
  <c r="L11" i="5"/>
  <c r="K11" i="5"/>
  <c r="J11" i="5"/>
  <c r="I11" i="5"/>
  <c r="U10" i="5"/>
  <c r="S10" i="5"/>
  <c r="Q10" i="5"/>
  <c r="P10" i="5"/>
  <c r="O10" i="5"/>
  <c r="N10" i="5"/>
  <c r="M10" i="5"/>
  <c r="L10" i="5"/>
  <c r="K10" i="5"/>
  <c r="J10" i="5"/>
  <c r="I10" i="5"/>
  <c r="U9" i="5"/>
  <c r="S9" i="5"/>
  <c r="Q9" i="5"/>
  <c r="P9" i="5"/>
  <c r="O9" i="5"/>
  <c r="N9" i="5"/>
  <c r="M9" i="5"/>
  <c r="L9" i="5"/>
  <c r="K9" i="5"/>
  <c r="J9" i="5"/>
  <c r="I9" i="5"/>
  <c r="U8" i="5"/>
  <c r="S8" i="5"/>
  <c r="Q8" i="5"/>
  <c r="P8" i="5"/>
  <c r="O8" i="5"/>
  <c r="N8" i="5"/>
  <c r="M8" i="5"/>
  <c r="L8" i="5"/>
  <c r="K8" i="5"/>
  <c r="J8" i="5"/>
  <c r="I8" i="5"/>
  <c r="U7" i="5"/>
  <c r="S7" i="5"/>
  <c r="Q7" i="5"/>
  <c r="P7" i="5"/>
  <c r="O7" i="5"/>
  <c r="N7" i="5"/>
  <c r="M7" i="5"/>
  <c r="L7" i="5"/>
  <c r="K7" i="5"/>
  <c r="J7" i="5"/>
  <c r="I7" i="5"/>
  <c r="U6" i="5"/>
  <c r="S6" i="5"/>
  <c r="Q6" i="5"/>
  <c r="P6" i="5"/>
  <c r="O6" i="5"/>
  <c r="N6" i="5"/>
  <c r="M6" i="5"/>
  <c r="L6" i="5"/>
  <c r="K6" i="5"/>
  <c r="J6" i="5"/>
  <c r="I6" i="5"/>
  <c r="U5" i="5"/>
  <c r="S5" i="5"/>
  <c r="Q5" i="5"/>
  <c r="P5" i="5"/>
  <c r="O5" i="5"/>
  <c r="N5" i="5"/>
  <c r="M5" i="5"/>
  <c r="L5" i="5"/>
  <c r="K5" i="5"/>
  <c r="J5" i="5"/>
  <c r="I5" i="5"/>
  <c r="I4" i="5"/>
  <c r="D28" i="15"/>
  <c r="D27" i="15"/>
  <c r="C27" i="15"/>
  <c r="C28" i="15"/>
  <c r="B27" i="15"/>
  <c r="C17" i="15"/>
  <c r="B28" i="15"/>
  <c r="D17" i="15"/>
  <c r="B17" i="15"/>
  <c r="D18" i="15"/>
  <c r="C18" i="15"/>
  <c r="D8" i="15"/>
  <c r="C8" i="15"/>
  <c r="B18" i="15"/>
  <c r="S4" i="1"/>
  <c r="R19" i="1" l="1"/>
  <c r="T19" i="1" s="1"/>
  <c r="R34" i="1"/>
  <c r="T34" i="1" s="1"/>
  <c r="R36" i="1"/>
  <c r="T36" i="1" s="1"/>
  <c r="R39" i="1"/>
  <c r="R31" i="1"/>
  <c r="T31" i="1" s="1"/>
  <c r="R20" i="1"/>
  <c r="T20" i="1" s="1"/>
  <c r="R16" i="1"/>
  <c r="R35" i="1"/>
  <c r="T35" i="1" s="1"/>
  <c r="R30" i="1"/>
  <c r="T30" i="1" s="1"/>
  <c r="R10" i="1"/>
  <c r="T10" i="1" s="1"/>
  <c r="R8" i="1"/>
  <c r="T8" i="1" s="1"/>
  <c r="R6" i="1"/>
  <c r="T6" i="1" s="1"/>
  <c r="T39" i="1"/>
  <c r="R32" i="1"/>
  <c r="T32" i="1" s="1"/>
  <c r="R13" i="1"/>
  <c r="T13" i="1" s="1"/>
  <c r="R12" i="1"/>
  <c r="T12" i="1" s="1"/>
  <c r="R22" i="1"/>
  <c r="T22" i="1" s="1"/>
  <c r="T16" i="1"/>
  <c r="R29" i="1"/>
  <c r="T29" i="1" s="1"/>
  <c r="R38" i="1"/>
  <c r="T38" i="1" s="1"/>
  <c r="R9" i="1"/>
  <c r="T9" i="1" s="1"/>
  <c r="R18" i="1"/>
  <c r="T18" i="1" s="1"/>
  <c r="R28" i="1"/>
  <c r="T28" i="1" s="1"/>
  <c r="R5" i="1"/>
  <c r="T5" i="1" s="1"/>
  <c r="R11" i="1"/>
  <c r="T11" i="1" s="1"/>
  <c r="R21" i="1"/>
  <c r="T21" i="1" s="1"/>
  <c r="R25" i="1"/>
  <c r="T25" i="1" s="1"/>
  <c r="R37" i="1"/>
  <c r="T37" i="1" s="1"/>
  <c r="R27" i="1"/>
  <c r="T27" i="1" s="1"/>
  <c r="R7" i="1"/>
  <c r="T7" i="1" s="1"/>
  <c r="R17" i="1"/>
  <c r="T17" i="1" s="1"/>
  <c r="R24" i="1"/>
  <c r="T24" i="1" s="1"/>
  <c r="R15" i="1"/>
  <c r="T15" i="1" s="1"/>
  <c r="R33" i="1"/>
  <c r="T33" i="1" s="1"/>
  <c r="R26" i="1"/>
  <c r="T26" i="1" s="1"/>
  <c r="T6" i="5"/>
  <c r="T5" i="5"/>
  <c r="T4" i="5"/>
  <c r="T8" i="5"/>
  <c r="T9" i="5"/>
  <c r="T7" i="5"/>
  <c r="T11" i="5"/>
  <c r="L27" i="15"/>
  <c r="K27" i="15"/>
  <c r="J27" i="15"/>
  <c r="L17" i="15"/>
  <c r="K17" i="15"/>
  <c r="J17" i="15"/>
  <c r="D7" i="15"/>
  <c r="C7" i="15"/>
  <c r="B7" i="15"/>
  <c r="E26" i="15"/>
  <c r="E16" i="15"/>
  <c r="E6" i="15"/>
  <c r="U4" i="5"/>
  <c r="S4" i="5"/>
  <c r="Q4" i="5"/>
  <c r="P4" i="5"/>
  <c r="O4" i="5"/>
  <c r="N4" i="5"/>
  <c r="M4" i="5"/>
  <c r="L4" i="5"/>
  <c r="K4" i="5"/>
  <c r="J4" i="5"/>
  <c r="U4" i="1"/>
  <c r="Q4" i="1"/>
  <c r="P4" i="1"/>
  <c r="O4" i="1"/>
  <c r="N4" i="1"/>
  <c r="M4" i="1"/>
  <c r="L4" i="1"/>
  <c r="K4" i="1"/>
  <c r="J4" i="1"/>
  <c r="I4" i="1"/>
  <c r="H8" i="15" l="1"/>
  <c r="L8" i="15" s="1"/>
  <c r="H18" i="15"/>
  <c r="L18" i="15" s="1"/>
  <c r="L19" i="15" s="1"/>
  <c r="H28" i="15"/>
  <c r="L28" i="15" s="1"/>
  <c r="L29" i="15" s="1"/>
  <c r="R4" i="1"/>
  <c r="T4" i="1" s="1"/>
  <c r="E18" i="15"/>
  <c r="E28" i="15"/>
  <c r="B29" i="15"/>
  <c r="C29" i="15"/>
  <c r="D29" i="15"/>
  <c r="M27" i="15"/>
  <c r="E27" i="15"/>
  <c r="I27" i="15"/>
  <c r="B19" i="15"/>
  <c r="D19" i="15"/>
  <c r="C9" i="15"/>
  <c r="E8" i="15"/>
  <c r="S51" i="5"/>
  <c r="U51" i="5"/>
  <c r="Q51" i="5"/>
  <c r="I51" i="5"/>
  <c r="K51" i="5"/>
  <c r="M51" i="5"/>
  <c r="L51" i="5"/>
  <c r="N51" i="5"/>
  <c r="O51" i="5"/>
  <c r="P51" i="5"/>
  <c r="B9" i="15"/>
  <c r="E7" i="15"/>
  <c r="E17" i="15"/>
  <c r="I7" i="15"/>
  <c r="J7" i="15"/>
  <c r="I17" i="15"/>
  <c r="K7" i="15"/>
  <c r="L7" i="15"/>
  <c r="J51" i="5"/>
  <c r="L40" i="1"/>
  <c r="N40" i="1"/>
  <c r="O40" i="1"/>
  <c r="P40" i="1"/>
  <c r="Q40" i="1"/>
  <c r="M40" i="1"/>
  <c r="U40" i="1"/>
  <c r="I40" i="1"/>
  <c r="S40" i="1"/>
  <c r="J40" i="1"/>
  <c r="K40" i="1"/>
  <c r="L9" i="15" l="1"/>
  <c r="H9" i="15"/>
  <c r="H29" i="15"/>
  <c r="H19" i="15"/>
  <c r="F18" i="15"/>
  <c r="F28" i="15"/>
  <c r="F8" i="15"/>
  <c r="G18" i="15"/>
  <c r="G8" i="15"/>
  <c r="G28" i="15"/>
  <c r="T10" i="5"/>
  <c r="T13" i="5"/>
  <c r="E29" i="15"/>
  <c r="M17" i="15"/>
  <c r="M7" i="15"/>
  <c r="J8" i="15" l="1"/>
  <c r="J9" i="15" s="1"/>
  <c r="F9" i="15"/>
  <c r="F29" i="15"/>
  <c r="J28" i="15"/>
  <c r="J29" i="15" s="1"/>
  <c r="J18" i="15"/>
  <c r="J19" i="15" s="1"/>
  <c r="F19" i="15"/>
  <c r="I28" i="15"/>
  <c r="I29" i="15" s="1"/>
  <c r="K28" i="15"/>
  <c r="G29" i="15"/>
  <c r="K8" i="15"/>
  <c r="I8" i="15"/>
  <c r="I9" i="15" s="1"/>
  <c r="G9" i="15"/>
  <c r="I18" i="15"/>
  <c r="I19" i="15" s="1"/>
  <c r="K18" i="15"/>
  <c r="G19" i="15"/>
  <c r="T12" i="5"/>
  <c r="T15" i="5"/>
  <c r="M18" i="15" l="1"/>
  <c r="M19" i="15" s="1"/>
  <c r="K19" i="15"/>
  <c r="M8" i="15"/>
  <c r="M9" i="15" s="1"/>
  <c r="K9" i="15"/>
  <c r="K29" i="15"/>
  <c r="M28" i="15"/>
  <c r="M29" i="15" s="1"/>
  <c r="D9" i="15"/>
  <c r="E9" i="15"/>
  <c r="C19" i="15"/>
  <c r="E19" i="15"/>
  <c r="T14" i="5"/>
  <c r="T17" i="5"/>
  <c r="T16" i="5" l="1"/>
  <c r="T19" i="5"/>
  <c r="R40" i="1"/>
  <c r="T40" i="1"/>
  <c r="T18" i="5" l="1"/>
  <c r="T21" i="5"/>
  <c r="T20" i="5" l="1"/>
  <c r="T23" i="5"/>
  <c r="T22" i="5" l="1"/>
  <c r="T25" i="5"/>
  <c r="T24" i="5" l="1"/>
  <c r="T27" i="5"/>
  <c r="T26" i="5" l="1"/>
  <c r="T29" i="5"/>
  <c r="T28" i="5" l="1"/>
  <c r="T31" i="5"/>
  <c r="T30" i="5" l="1"/>
  <c r="T33" i="5"/>
  <c r="T32" i="5" l="1"/>
  <c r="T35" i="5"/>
  <c r="T34" i="5" l="1"/>
  <c r="T37" i="5"/>
  <c r="T36" i="5" l="1"/>
  <c r="T39" i="5"/>
  <c r="T38" i="5" l="1"/>
  <c r="T41" i="5"/>
  <c r="T40" i="5" l="1"/>
  <c r="T43" i="5"/>
  <c r="T42" i="5" l="1"/>
  <c r="T45" i="5"/>
  <c r="T44" i="5" l="1"/>
  <c r="T47" i="5"/>
  <c r="T49" i="5"/>
  <c r="T46" i="5" l="1"/>
  <c r="T48" i="5" l="1"/>
  <c r="T50" i="5" l="1"/>
  <c r="T51" i="5" s="1"/>
  <c r="R51" i="5"/>
</calcChain>
</file>

<file path=xl/sharedStrings.xml><?xml version="1.0" encoding="utf-8"?>
<sst xmlns="http://schemas.openxmlformats.org/spreadsheetml/2006/main" count="735" uniqueCount="251">
  <si>
    <t xml:space="preserve">Scoring Summary </t>
  </si>
  <si>
    <t>Vendor</t>
  </si>
  <si>
    <t>Solution Type</t>
  </si>
  <si>
    <t>CLOUD</t>
  </si>
  <si>
    <t>Scoring Total Point Value</t>
  </si>
  <si>
    <t>Worksheet Name</t>
  </si>
  <si>
    <t>Available Raw Point</t>
  </si>
  <si>
    <t>Scored Raw Points</t>
  </si>
  <si>
    <t>Normalized Points</t>
  </si>
  <si>
    <t>Highs</t>
  </si>
  <si>
    <t>Mediums</t>
  </si>
  <si>
    <t>Lows</t>
  </si>
  <si>
    <t>Max</t>
  </si>
  <si>
    <t>Total</t>
  </si>
  <si>
    <t>Requirement row range for formulas</t>
  </si>
  <si>
    <t>First row</t>
  </si>
  <si>
    <t>Last row</t>
  </si>
  <si>
    <t>Exception range</t>
  </si>
  <si>
    <t>Functional Requirements Sheet 1</t>
  </si>
  <si>
    <t>Sheet 1</t>
  </si>
  <si>
    <t>50</t>
  </si>
  <si>
    <t>Functional Requirements Sheet 2</t>
  </si>
  <si>
    <t>Sheet 2</t>
  </si>
  <si>
    <t>Sheet 4</t>
  </si>
  <si>
    <t>TOTAL</t>
  </si>
  <si>
    <t>HYBRID</t>
  </si>
  <si>
    <t>ON-PREMISE</t>
  </si>
  <si>
    <t>11-20</t>
  </si>
  <si>
    <t xml:space="preserve">1.1             Completing the Functional Requirements Response Workbook </t>
  </si>
  <si>
    <t>Term</t>
  </si>
  <si>
    <t>Meaning</t>
  </si>
  <si>
    <t>Req. ID</t>
  </si>
  <si>
    <t>Category</t>
  </si>
  <si>
    <t>Importance</t>
  </si>
  <si>
    <t>Requirement</t>
  </si>
  <si>
    <t>Response Notes</t>
  </si>
  <si>
    <r>
      <t xml:space="preserve">Compliance Response
</t>
    </r>
    <r>
      <rPr>
        <b/>
        <sz val="14"/>
        <color rgb="FFFFFF00"/>
        <rFont val="Roboto"/>
      </rPr>
      <t>Availability</t>
    </r>
  </si>
  <si>
    <r>
      <t xml:space="preserve">Compliance Response
</t>
    </r>
    <r>
      <rPr>
        <b/>
        <sz val="14"/>
        <color rgb="FFFFFF00"/>
        <rFont val="Roboto"/>
      </rPr>
      <t>Environment</t>
    </r>
  </si>
  <si>
    <r>
      <t xml:space="preserve">Compliance Response
</t>
    </r>
    <r>
      <rPr>
        <b/>
        <sz val="14"/>
        <color rgb="FFFFFF00"/>
        <rFont val="Roboto"/>
      </rPr>
      <t>Delivery</t>
    </r>
  </si>
  <si>
    <t>Tally 
(H,Full)</t>
  </si>
  <si>
    <t>Tally 
(H,Part)</t>
  </si>
  <si>
    <t>Tally 
(H,No)</t>
  </si>
  <si>
    <t>Tally 
(M,Full)</t>
  </si>
  <si>
    <t>Tally
(M,Part)</t>
  </si>
  <si>
    <t>Tally
(M,No)</t>
  </si>
  <si>
    <t>Tally
(L,Full)</t>
  </si>
  <si>
    <t>Tally
(L,Part)</t>
  </si>
  <si>
    <t>Tally
(L,No)</t>
  </si>
  <si>
    <t>Availability score</t>
  </si>
  <si>
    <t>Environment Score</t>
  </si>
  <si>
    <t>Total weighted score</t>
  </si>
  <si>
    <t>Maximum available score</t>
  </si>
  <si>
    <t>Scorer Comments</t>
  </si>
  <si>
    <t>Traceability</t>
  </si>
  <si>
    <t>SOLUTION TYPE</t>
  </si>
  <si>
    <r>
      <t xml:space="preserve">Service Provider Name </t>
    </r>
    <r>
      <rPr>
        <b/>
        <i/>
        <sz val="16"/>
        <color theme="1"/>
        <rFont val="Roboto"/>
      </rPr>
      <t>&lt;Insert Service Provider Name&gt;</t>
    </r>
  </si>
  <si>
    <t>(1,.25,0,0)</t>
  </si>
  <si>
    <t>The proposed solution…....</t>
  </si>
  <si>
    <t>IT-1</t>
  </si>
  <si>
    <t>Auditing and Reporting</t>
  </si>
  <si>
    <t>Medium</t>
  </si>
  <si>
    <t xml:space="preserve">.. includes the ability to capture and access reporting on usage statistics. </t>
  </si>
  <si>
    <t>Select from drop down list</t>
  </si>
  <si>
    <t>IT-2</t>
  </si>
  <si>
    <t>High</t>
  </si>
  <si>
    <t xml:space="preserve">.. includes and retains audit information based upon configured rules. </t>
  </si>
  <si>
    <t>IT-3</t>
  </si>
  <si>
    <t>Availability and Reliability</t>
  </si>
  <si>
    <t>IT-4</t>
  </si>
  <si>
    <t>.. includes redundancy and can be deployed without a single point of failure.</t>
  </si>
  <si>
    <t>IT-5</t>
  </si>
  <si>
    <t xml:space="preserve">.. provides a high availability architecture or configuration options to operate as such. </t>
  </si>
  <si>
    <t>IT-6</t>
  </si>
  <si>
    <t>.. has the ability to provide horizontal scalability and redundancy to all levels of the architecture/infrastructure.</t>
  </si>
  <si>
    <t>IT-7</t>
  </si>
  <si>
    <t xml:space="preserve">.. provides solution and data backups.
-  For on-premise solutions, it provides for full and incremental backups to support a fail-safe backup strategy.  
- For hosted solution, it provides a fail-safe backup. </t>
  </si>
  <si>
    <t>IT-8</t>
  </si>
  <si>
    <t>Cloud  &amp; Hybrid Solution</t>
  </si>
  <si>
    <t>IT-9</t>
  </si>
  <si>
    <t>.. provides Data Security, including safeguards against unauthorized access and disclosure of confidential, sensitive, and personally identifiable information (PII).</t>
  </si>
  <si>
    <t>IT-10</t>
  </si>
  <si>
    <t xml:space="preserve">.. provides detailed logs of audit events and makes these logs continuously available for ingestion by a security information and event management solution (SIEM) without the need to manually download or transfer data. </t>
  </si>
  <si>
    <t>IT-11</t>
  </si>
  <si>
    <t>.. is NIST 800-53 Compliant.</t>
  </si>
  <si>
    <t>IT-12</t>
  </si>
  <si>
    <t>.. is SSAE16 Certified.</t>
  </si>
  <si>
    <t>IT-13</t>
  </si>
  <si>
    <t>..  enables software updates and patches automatically applied within 30 days for critical updates/patches and immediately for vulnerability with a known exploit.</t>
  </si>
  <si>
    <t>IT-14</t>
  </si>
  <si>
    <t>.. is compatible with Microsoft DLP.</t>
  </si>
  <si>
    <t>IT-15</t>
  </si>
  <si>
    <t>IT-16</t>
  </si>
  <si>
    <t>.. meets HIPAA Compliance rules and guidelines.</t>
  </si>
  <si>
    <t>IT-17</t>
  </si>
  <si>
    <t>IT-18</t>
  </si>
  <si>
    <t>Compliance</t>
  </si>
  <si>
    <t xml:space="preserve">.. enables access to  custodians of documents subject to the Health Insurance Portability and Accountability Act of 1996 (HIPAA), and the rules adopted under it and prohibit unauthorized access. </t>
  </si>
  <si>
    <t>IT-19</t>
  </si>
  <si>
    <t xml:space="preserve">.. is compliant with Section 508 of the Rehabilitation Act of 1973 to provide for accessibility of information technology by the handicapped. </t>
  </si>
  <si>
    <t>IT-20</t>
  </si>
  <si>
    <t xml:space="preserve">.. supports compliance with the State of Georgia Open Records Act (50-18-71 Article 5). </t>
  </si>
  <si>
    <t>IT-21</t>
  </si>
  <si>
    <t xml:space="preserve">.. supports the use and security of digital signatures (as authorized by the Georgia Electronic Signature Act, Title 10 Chapter 5) and should follow the Georgia Uniform Electronic Transactions Act. </t>
  </si>
  <si>
    <t>IT-22</t>
  </si>
  <si>
    <t>.. enables compartmentalization of documents identified by their creators as judicial work product, attorney privileged, confidential, personally identifiable information (PII), protected health information (HPI), etc. so that only authorized users may access them and those users are aware of their classification.</t>
  </si>
  <si>
    <t>IT-23</t>
  </si>
  <si>
    <t>Security</t>
  </si>
  <si>
    <t xml:space="preserve">.. remote access capabilities are compatible with the existing enterprise remote access solutions (Global Protect and Cisco AnyConnect). </t>
  </si>
  <si>
    <t>IT-24</t>
  </si>
  <si>
    <t>IT-25</t>
  </si>
  <si>
    <t>.. enforces unique usernames.</t>
  </si>
  <si>
    <t>IT-26</t>
  </si>
  <si>
    <t>.. does not store authentication credentials or sensitive data in its code.</t>
  </si>
  <si>
    <t>IT-27</t>
  </si>
  <si>
    <t xml:space="preserve">.. includes an interface for assigning, reporting, certifying, and modifying permissions based on user. </t>
  </si>
  <si>
    <t>IT-28</t>
  </si>
  <si>
    <r>
      <t>.. meets or exceeds any and all encryption standards for data storage, access, and transmission as outlined in</t>
    </r>
    <r>
      <rPr>
        <sz val="11"/>
        <color theme="1"/>
        <rFont val="Roboto"/>
      </rPr>
      <t xml:space="preserve"> </t>
    </r>
    <r>
      <rPr>
        <u/>
        <sz val="11"/>
        <color theme="1"/>
        <rFont val="Roboto"/>
      </rPr>
      <t xml:space="preserve">Exhibit A. </t>
    </r>
  </si>
  <si>
    <t>IT-29</t>
  </si>
  <si>
    <t xml:space="preserve">.. provides file encryption capabilities within the solution and allows storage of data that has been encrypted by other encryption platforms (and continue to maintain those encryption levels). </t>
  </si>
  <si>
    <t>IT-30</t>
  </si>
  <si>
    <t>.. is certified FedRamp High or StateRamp.</t>
  </si>
  <si>
    <t>IT-31</t>
  </si>
  <si>
    <t xml:space="preserve">.. provides roles and permissions assigned individually and by group or role. </t>
  </si>
  <si>
    <t>IT-32</t>
  </si>
  <si>
    <t>.. ensures end-to-end encryption of data in transit.</t>
  </si>
  <si>
    <t>IT-33</t>
  </si>
  <si>
    <t>.. ensures end-to-end encryption of data at rest.</t>
  </si>
  <si>
    <t>IT-34</t>
  </si>
  <si>
    <t>.. ensures end-to-end encryption during backup and retrieval.</t>
  </si>
  <si>
    <t>IT-35</t>
  </si>
  <si>
    <t>Supportability</t>
  </si>
  <si>
    <t xml:space="preserve">..  has uptime availability that meets or exceed a 99.5% service level to meet County requirements, excluding planned maintenance. </t>
  </si>
  <si>
    <t>IT-36</t>
  </si>
  <si>
    <t xml:space="preserve">.. is configurable. </t>
  </si>
  <si>
    <t>IT-37</t>
  </si>
  <si>
    <t>.. does not require a “heavy client” installation on the individual workstations or on-site servers.</t>
  </si>
  <si>
    <t>IT-38</t>
  </si>
  <si>
    <t>Usability</t>
  </si>
  <si>
    <t>.. provides users with a intuitive user interface that requires no coding experience and requires less than two hours of user training.</t>
  </si>
  <si>
    <t>IT-39</t>
  </si>
  <si>
    <t>.. provides a user interface that uses standard MS Windows-like layout and navigation features.</t>
  </si>
  <si>
    <t>IT-40</t>
  </si>
  <si>
    <t xml:space="preserve">.. provides the ability to use and create context sensitive tooltips or other similar online help feature. </t>
  </si>
  <si>
    <t>IT-41</t>
  </si>
  <si>
    <t>.. provides context sensitive Online Help.</t>
  </si>
  <si>
    <t>IT-42</t>
  </si>
  <si>
    <t>.. provides context menus accessible on a right mouse click or other one-step access.</t>
  </si>
  <si>
    <t>IT-43</t>
  </si>
  <si>
    <t xml:space="preserve">.. provides a Web-Enabled User Interface. </t>
  </si>
  <si>
    <t>IT-44</t>
  </si>
  <si>
    <t xml:space="preserve">.. adheres to Usability Design best practices in its construction (e.g., ISO 9241). </t>
  </si>
  <si>
    <t>IT-45</t>
  </si>
  <si>
    <t xml:space="preserve">.. includes computer-based training (CBT) or online training modules. </t>
  </si>
  <si>
    <t>IT-46</t>
  </si>
  <si>
    <t>.. allows all user components to be available to users through one common interface (user does not have to move between applications) to perform their work.</t>
  </si>
  <si>
    <t>IT-47</t>
  </si>
  <si>
    <t>Useability</t>
  </si>
  <si>
    <t xml:space="preserve">.. is compatible with multiple browsers including the following ones at a minimum: Edge, Google Chrome, Mozilla Firefox, and Safari.  </t>
  </si>
  <si>
    <t>Totals</t>
  </si>
  <si>
    <t>&lt;Insert Company Name of Responding vendor&gt;</t>
  </si>
  <si>
    <t>BFR - 1</t>
  </si>
  <si>
    <t>…ensures that all internal emails are sent from verified sender addresses to guarantee recipients recognize the messages as legitimate.</t>
  </si>
  <si>
    <t>…integrates with Active Directory.</t>
  </si>
  <si>
    <t>…supports audience segmentation based on various criteria such as department, role, location, and engagement history to enable targeted messaging.</t>
  </si>
  <si>
    <t>…enables users to selectively opt in or opt out to email newsletter lists based on their interests or roles.</t>
  </si>
  <si>
    <t>…stores and manages user communication preferences securely.</t>
  </si>
  <si>
    <t>…enables users to opt in to receive SMS notifications specifically related to the newsletters they have subscribed to.</t>
  </si>
  <si>
    <t>…enables users to select one or more specific newsletter lists they wish to subscribe to directly from the sign-up form.</t>
  </si>
  <si>
    <t>…enables Gwinnett County staff to send SMS messages to users who have opted in to receive text communications.</t>
  </si>
  <si>
    <t>…tracks and analyzes user behavior within newsletters or landing pages.</t>
  </si>
  <si>
    <t>…supports conditional logic to send automated messages based on user behavior, such as link clicks, form submissions, or subscription changes.</t>
  </si>
  <si>
    <t>…supports the creation and management of recurring campaigns and recurring automated messages on a customizable basis (e.g., daily, weekly, monthly, or custom intervals).</t>
  </si>
  <si>
    <t>…enables staff to create, save, and reuse templated HTML documents for consistent formatting across newsletters and campaigns.</t>
  </si>
  <si>
    <t>…enables newsletters to be exported as fully formatted PDF or image files that can be attached to Outlook emails while maintaining layout integrity.</t>
  </si>
  <si>
    <t>…ensures that all newsletters and communications are mobile-optimized for end users, including responsive design and proper rendering across various devices.</t>
  </si>
  <si>
    <t>…enables users to define timeframes (e.g., last 7 days, last 3 months, custom date ranges) for trend analysis.</t>
  </si>
  <si>
    <t>…maintains a detailed log of user activities, including edits, approvals, sends, and deletions.</t>
  </si>
  <si>
    <t>…enables staff to export reports in multiple formats (e.g., PDF, Excel, CSV) for offline analysis or presentation use.</t>
  </si>
  <si>
    <t>…includes a centralized dashboard that displays key performance metrics for internal communication campaigns.</t>
  </si>
  <si>
    <t>Low</t>
  </si>
  <si>
    <t>…supports multimedia embedding, including images and documents, while maintaining responsive formatting.</t>
  </si>
  <si>
    <t>…enables system users to create and save customizable reports where users can select which metrics and dimensions to include.</t>
  </si>
  <si>
    <t>…stores at minimum 3 years of historical performance data.</t>
  </si>
  <si>
    <t>…integrates with Oracle.</t>
  </si>
  <si>
    <t>…provides visual heatmaps that display areas of email or webpage content where users most frequently click or interact.</t>
  </si>
  <si>
    <t>…enables users to unsubscribe from email communications they signed up for with a single click, without requiring login or additional steps.</t>
  </si>
  <si>
    <t>…enables Communications staff to designate specific SMS messages as “mandatory,” ensuring delivery to all users subscribed to SMS without opt-out capability.</t>
  </si>
  <si>
    <t>…allows individual Communications staff members to create and configure personalized dashboards that display metrics relevant to their job function.</t>
  </si>
  <si>
    <t>Audience Management</t>
  </si>
  <si>
    <t>…supports the creation and embedding of customizable sign-up forms on the Gwinnett County intranet (SharePoint Online) to collect user information and newsletter preferences.</t>
  </si>
  <si>
    <t>…enables Communications staff to designate specific campaigns or distribution lists as "non-optional," ensuring guaranteed delivery to all intended recipients.</t>
  </si>
  <si>
    <t>…enables Communications staff to send language-specific messages to segmented audiences based on preference data.</t>
  </si>
  <si>
    <t>Campaign Performance and Reporting</t>
  </si>
  <si>
    <t>…tracks and stores comprehensive email performance metrics (i.e., Open Rate, Click Rate, Bounce Rate, Unsubscribes).</t>
  </si>
  <si>
    <t>…provides detailed reports on individual recipient interactions with each email campaign to support targeted follow-up actions.</t>
  </si>
  <si>
    <t>…enables system users to view side-by-side comparisons of multiple campaigns across selected time periods to identify performance trends and content effectiveness.</t>
  </si>
  <si>
    <t>…automatically identifies and flags users with low engagement based on admin predefined criteria such as low open rates, click rates, or inactivity over a set period.</t>
  </si>
  <si>
    <t>Automation</t>
  </si>
  <si>
    <t>…creates and maintains individual profiles for each internal recipient to track their email engagement metrics over time.</t>
  </si>
  <si>
    <t>Content Creation and Delivery</t>
  </si>
  <si>
    <t>User Access and Roles</t>
  </si>
  <si>
    <t>…provides a customizable dashboard interface that allows Communications staff to apply Gwinnett County branding elements (i.e., font, color, logos).</t>
  </si>
  <si>
    <t>…supports role-based access controls, allowing administrators to assign different permission levels to system users based on their job function as identified by Communications Department.</t>
  </si>
  <si>
    <t>Integrations</t>
  </si>
  <si>
    <t>BFR - 2</t>
  </si>
  <si>
    <t>BFR - 3</t>
  </si>
  <si>
    <t>BFR - 4</t>
  </si>
  <si>
    <t>BFR - 5</t>
  </si>
  <si>
    <t>BFR - 6</t>
  </si>
  <si>
    <t>BFR - 7</t>
  </si>
  <si>
    <t>BFR - 8</t>
  </si>
  <si>
    <t>BFR - 9</t>
  </si>
  <si>
    <t>BFR - 10</t>
  </si>
  <si>
    <t>BFR - 11</t>
  </si>
  <si>
    <t>BFR - 12</t>
  </si>
  <si>
    <t>BFR - 13</t>
  </si>
  <si>
    <t>BFR - 14</t>
  </si>
  <si>
    <t>BFR - 15</t>
  </si>
  <si>
    <t>BFR - 16</t>
  </si>
  <si>
    <t>BFR - 17</t>
  </si>
  <si>
    <t>BFR - 18</t>
  </si>
  <si>
    <t>BFR - 19</t>
  </si>
  <si>
    <t>BFR - 20</t>
  </si>
  <si>
    <t>BFR - 21</t>
  </si>
  <si>
    <t>BFR - 22</t>
  </si>
  <si>
    <t>BFR - 23</t>
  </si>
  <si>
    <t>BFR - 24</t>
  </si>
  <si>
    <t>BFR - 25</t>
  </si>
  <si>
    <t>BFR - 26</t>
  </si>
  <si>
    <t>BFR - 27</t>
  </si>
  <si>
    <t>BFR - 28</t>
  </si>
  <si>
    <t>BFR - 29</t>
  </si>
  <si>
    <t>BFR - 30</t>
  </si>
  <si>
    <t>BFR - 31</t>
  </si>
  <si>
    <t>BFR - 32</t>
  </si>
  <si>
    <t>BFR - 33</t>
  </si>
  <si>
    <t>BFR - 34</t>
  </si>
  <si>
    <t>BFR - 35</t>
  </si>
  <si>
    <t>BFR - 36</t>
  </si>
  <si>
    <r>
      <t xml:space="preserve">.. provides the ability to implement high-availability architecture implementations that support </t>
    </r>
    <r>
      <rPr>
        <sz val="11"/>
        <color theme="1"/>
        <rFont val="Roboto"/>
      </rPr>
      <t>99.99%</t>
    </r>
    <r>
      <rPr>
        <sz val="11"/>
        <rFont val="Roboto"/>
      </rPr>
      <t xml:space="preserve"> uptime or better.</t>
    </r>
  </si>
  <si>
    <t xml:space="preserve">User </t>
  </si>
  <si>
    <t xml:space="preserve">All users that are authorized (based on permissions and roles) to perform the specified capabilities or use the features described. </t>
  </si>
  <si>
    <t xml:space="preserve">Administrative County User </t>
  </si>
  <si>
    <t>Gwinnett County Government users of the solution who possess the rights necessary to perform administrative functions within the application - such as User Management, Configuration, etc.</t>
  </si>
  <si>
    <t xml:space="preserve">Service Provider </t>
  </si>
  <si>
    <t xml:space="preserve">The provider of the proposed solution that is responding to the proposal.  </t>
  </si>
  <si>
    <r>
      <t xml:space="preserve">Step 1. Review the instructions on the first worksheet.
Step 2. Go to each tab/worksheet and enter your service provide in Cell F2 (Default value:"&lt;Enter service provider Name&gt;").
Step 3. Go to each tab/worksheet "Solution" and select the Solution Type from the drop-down options in Cell C2.
(This impacts the scoring and not scoring of solution type specific requirements in the workbook.)
Step 4. Go to each row in each of the worksheets and for each corresponding requirements select the response from columns F, G and H that reflects the current state of the proposed solution. 
For any response that indicates "Yes - Partially met" for Availability, the vendor is required to include an explanation in the "Response Notes" Column E.
NOTE: Failure to complete all three response columns for a requirement will result in a score of zero (0) for that functional requirement. Failure to complete the Response Notes for "Partially met" items may also result in a zero or a degraded score.  Further, Columns E, F, G and H are the ONLY columns in which the service provider should enter information. All other columns should are for internal use only and must not be altered by the service provider.
Additional detail on the columns in the worksheet is included in the Request for Proposal document.
</t>
    </r>
    <r>
      <rPr>
        <sz val="11"/>
        <color rgb="FFFF0000"/>
        <rFont val="Roboto"/>
      </rPr>
      <t>Note : Light blue cells indicate response cells for the responding Service Provider.</t>
    </r>
  </si>
  <si>
    <t>.. fits within the County’s disaster recovery and business continuity plans for the organization.   The County may require proof prior to final award.</t>
  </si>
  <si>
    <t>.. is SOC 2 Type 2 compliant.  As such the service provider will provide a System and Organization Control (SOC) 2 Type 2 report with an Unqualified opinion prior to final contract award.</t>
  </si>
  <si>
    <t>.. and service provider(s) guarantee all County owned data is stored within the continental United States of America.</t>
  </si>
  <si>
    <t>.. meets that requirement that all vendor personnel and contractors accessing the data are based in the continental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</si>
</sst>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2"/>
      <name val="Arial"/>
      <family val="2"/>
    </font>
    <font>
      <sz val="11"/>
      <name val="Arial"/>
      <family val="2"/>
    </font>
    <font>
      <sz val="11"/>
      <name val="Times New Roman"/>
      <family val="1"/>
    </font>
    <font>
      <sz val="9"/>
      <name val="Arial"/>
      <family val="2"/>
    </font>
    <font>
      <b/>
      <sz val="14"/>
      <color theme="0"/>
      <name val="Roboto"/>
    </font>
    <font>
      <b/>
      <sz val="14"/>
      <color rgb="FFFFFF00"/>
      <name val="Roboto"/>
    </font>
    <font>
      <b/>
      <sz val="12"/>
      <name val="Roboto"/>
    </font>
    <font>
      <sz val="12"/>
      <name val="Roboto"/>
    </font>
    <font>
      <sz val="11"/>
      <name val="Roboto"/>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sz val="10"/>
      <color theme="0"/>
      <name val="Arial"/>
      <family val="2"/>
    </font>
    <font>
      <sz val="8"/>
      <name val="Calibri"/>
      <family val="2"/>
      <scheme val="minor"/>
    </font>
    <font>
      <sz val="11"/>
      <color rgb="FFFF0000"/>
      <name val="Roboto"/>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theme="0"/>
      <name val="Arial"/>
      <family val="2"/>
    </font>
    <font>
      <b/>
      <sz val="12"/>
      <color theme="1"/>
      <name val="Arial"/>
      <family val="2"/>
    </font>
    <font>
      <b/>
      <sz val="10"/>
      <color theme="1"/>
      <name val="Arial"/>
      <family val="2"/>
    </font>
    <font>
      <sz val="10"/>
      <color theme="1"/>
      <name val="Arial"/>
      <family val="2"/>
    </font>
    <font>
      <sz val="9"/>
      <color theme="1"/>
      <name val="Arial"/>
      <family val="2"/>
    </font>
    <font>
      <b/>
      <sz val="14"/>
      <name val="Arial"/>
      <family val="2"/>
    </font>
    <font>
      <b/>
      <sz val="11"/>
      <color theme="0"/>
      <name val="Arial"/>
      <family val="2"/>
    </font>
    <font>
      <b/>
      <sz val="14"/>
      <color theme="0"/>
      <name val="Calibri"/>
      <family val="2"/>
      <scheme val="minor"/>
    </font>
    <font>
      <sz val="12"/>
      <color rgb="FF000000"/>
      <name val="Arial"/>
      <family val="2"/>
    </font>
    <font>
      <sz val="10"/>
      <color rgb="FFFF0000"/>
      <name val="Arial"/>
      <family val="2"/>
    </font>
    <font>
      <sz val="11"/>
      <color rgb="FFFF0000"/>
      <name val="Arial"/>
      <family val="2"/>
    </font>
    <font>
      <sz val="9"/>
      <color rgb="FFFF0000"/>
      <name val="Arial"/>
      <family val="2"/>
    </font>
    <font>
      <b/>
      <sz val="16"/>
      <color theme="0" tint="-4.9989318521683403E-2"/>
      <name val="Roboto"/>
    </font>
    <font>
      <b/>
      <i/>
      <sz val="16"/>
      <color theme="1"/>
      <name val="Roboto"/>
    </font>
    <font>
      <b/>
      <sz val="16"/>
      <color rgb="FFFF0000"/>
      <name val="Roboto"/>
    </font>
    <font>
      <b/>
      <sz val="12"/>
      <color theme="1"/>
      <name val="Roboto"/>
    </font>
    <font>
      <u/>
      <sz val="11"/>
      <color theme="1"/>
      <name val="Calibri"/>
      <family val="2"/>
      <scheme val="minor"/>
    </font>
    <font>
      <b/>
      <sz val="16"/>
      <color theme="1"/>
      <name val="Roboto"/>
    </font>
    <font>
      <sz val="11"/>
      <color theme="1"/>
      <name val="Roboto"/>
    </font>
    <font>
      <u/>
      <sz val="11"/>
      <color theme="1"/>
      <name val="Roboto"/>
    </font>
    <font>
      <b/>
      <sz val="11"/>
      <name val="Roboto"/>
    </font>
    <font>
      <b/>
      <sz val="11"/>
      <color theme="1"/>
      <name val="Roboto"/>
    </font>
    <font>
      <b/>
      <sz val="11"/>
      <color rgb="FF0070C0"/>
      <name val="Roboto"/>
    </font>
    <font>
      <b/>
      <sz val="16"/>
      <name val="Roboto"/>
    </font>
  </fonts>
  <fills count="3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0.34998626667073579"/>
        <bgColor indexed="64"/>
      </patternFill>
    </fill>
  </fills>
  <borders count="2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theme="0" tint="-0.499984740745262"/>
      </right>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theme="0" tint="-0.24994659260841701"/>
      </left>
      <right style="medium">
        <color indexed="64"/>
      </right>
      <top/>
      <bottom/>
      <diagonal/>
    </border>
    <border>
      <left style="thin">
        <color theme="0" tint="-0.2499465926084170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indexed="64"/>
      </left>
      <right style="thin">
        <color theme="0" tint="-0.24994659260841701"/>
      </right>
      <top style="thin">
        <color indexed="64"/>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auto="1"/>
      </left>
      <right style="thin">
        <color auto="1"/>
      </right>
      <top style="thin">
        <color auto="1"/>
      </top>
      <bottom style="thin">
        <color auto="1"/>
      </bottom>
      <diagonal/>
    </border>
  </borders>
  <cellStyleXfs count="2776">
    <xf numFmtId="0" fontId="0" fillId="0" borderId="0"/>
    <xf numFmtId="0" fontId="6" fillId="0" borderId="0"/>
    <xf numFmtId="0" fontId="1" fillId="0" borderId="0"/>
    <xf numFmtId="0" fontId="28" fillId="25" borderId="20" applyNumberFormat="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8" borderId="0" applyNumberFormat="0" applyBorder="0" applyAlignment="0" applyProtection="0"/>
    <xf numFmtId="0" fontId="18" fillId="25" borderId="5" applyNumberFormat="0" applyAlignment="0" applyProtection="0"/>
    <xf numFmtId="0" fontId="19" fillId="26" borderId="6" applyNumberFormat="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14" fillId="0" borderId="0" applyNumberFormat="0" applyFill="0" applyBorder="0" applyAlignment="0" applyProtection="0">
      <alignment vertical="top"/>
      <protection locked="0"/>
    </xf>
    <xf numFmtId="0" fontId="25" fillId="12" borderId="5" applyNumberFormat="0" applyAlignment="0" applyProtection="0"/>
    <xf numFmtId="0" fontId="26" fillId="0" borderId="10" applyNumberFormat="0" applyFill="0" applyAlignment="0" applyProtection="0"/>
    <xf numFmtId="0" fontId="27" fillId="27" borderId="0" applyNumberFormat="0" applyBorder="0" applyAlignment="0" applyProtection="0"/>
    <xf numFmtId="0" fontId="13" fillId="0" borderId="0"/>
    <xf numFmtId="0" fontId="18" fillId="25" borderId="25" applyNumberFormat="0" applyAlignment="0" applyProtection="0"/>
    <xf numFmtId="0" fontId="13" fillId="28" borderId="11" applyNumberFormat="0" applyFont="0" applyAlignment="0" applyProtection="0"/>
    <xf numFmtId="0" fontId="28" fillId="25" borderId="12" applyNumberForma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0" borderId="0" applyNumberFormat="0" applyFill="0" applyBorder="0" applyAlignment="0" applyProtection="0"/>
    <xf numFmtId="4" fontId="13" fillId="0" borderId="0"/>
    <xf numFmtId="0" fontId="15" fillId="0" borderId="0"/>
    <xf numFmtId="0" fontId="18" fillId="25" borderId="29" applyNumberFormat="0" applyAlignment="0" applyProtection="0"/>
    <xf numFmtId="0" fontId="13" fillId="28" borderId="11" applyNumberFormat="0" applyFont="0" applyAlignment="0" applyProtection="0"/>
    <xf numFmtId="0" fontId="1" fillId="0" borderId="0"/>
    <xf numFmtId="0" fontId="30" fillId="0" borderId="13" applyNumberFormat="0" applyFill="0" applyAlignment="0" applyProtection="0"/>
    <xf numFmtId="0" fontId="28" fillId="25" borderId="12" applyNumberFormat="0" applyAlignment="0" applyProtection="0"/>
    <xf numFmtId="0" fontId="13" fillId="28" borderId="11" applyNumberFormat="0" applyFon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30" fillId="0" borderId="13" applyNumberFormat="0" applyFill="0" applyAlignment="0" applyProtection="0"/>
    <xf numFmtId="0" fontId="13" fillId="28" borderId="11" applyNumberFormat="0" applyFont="0" applyAlignment="0" applyProtection="0"/>
    <xf numFmtId="0" fontId="18" fillId="25" borderId="5" applyNumberFormat="0" applyAlignment="0" applyProtection="0"/>
    <xf numFmtId="0" fontId="1" fillId="0" borderId="0"/>
    <xf numFmtId="0" fontId="1" fillId="0" borderId="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28" fillId="25" borderId="12" applyNumberFormat="0" applyAlignment="0" applyProtection="0"/>
    <xf numFmtId="0" fontId="1" fillId="0" borderId="0"/>
    <xf numFmtId="0" fontId="13" fillId="28" borderId="11" applyNumberFormat="0" applyFont="0" applyAlignment="0" applyProtection="0"/>
    <xf numFmtId="0" fontId="1" fillId="0" borderId="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30" fillId="0" borderId="13" applyNumberFormat="0" applyFill="0" applyAlignment="0" applyProtection="0"/>
    <xf numFmtId="0" fontId="18" fillId="25"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 fillId="0" borderId="0"/>
    <xf numFmtId="0" fontId="13" fillId="28" borderId="11" applyNumberFormat="0" applyFont="0" applyAlignment="0" applyProtection="0"/>
    <xf numFmtId="0" fontId="1" fillId="0" borderId="0"/>
    <xf numFmtId="0" fontId="13" fillId="28" borderId="11" applyNumberFormat="0" applyFont="0" applyAlignment="0" applyProtection="0"/>
    <xf numFmtId="0" fontId="13" fillId="0" borderId="0"/>
    <xf numFmtId="0" fontId="25" fillId="12" borderId="29" applyNumberFormat="0" applyAlignment="0" applyProtection="0"/>
    <xf numFmtId="0" fontId="13" fillId="28" borderId="22"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26" applyNumberFormat="0" applyFont="0" applyAlignment="0" applyProtection="0"/>
    <xf numFmtId="0" fontId="18" fillId="25" borderId="25" applyNumberFormat="0" applyAlignment="0" applyProtection="0"/>
    <xf numFmtId="0" fontId="25" fillId="12" borderId="18" applyNumberFormat="0" applyAlignment="0" applyProtection="0"/>
    <xf numFmtId="0" fontId="28" fillId="25" borderId="20" applyNumberFormat="0" applyAlignment="0" applyProtection="0"/>
    <xf numFmtId="0" fontId="18" fillId="25"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25" fillId="12"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18" applyNumberFormat="0" applyAlignment="0" applyProtection="0"/>
    <xf numFmtId="0" fontId="18" fillId="25" borderId="25" applyNumberFormat="0" applyAlignment="0" applyProtection="0"/>
    <xf numFmtId="0" fontId="13" fillId="28" borderId="26" applyNumberFormat="0" applyFont="0" applyAlignment="0" applyProtection="0"/>
    <xf numFmtId="0" fontId="30" fillId="0" borderId="24" applyNumberFormat="0" applyFill="0" applyAlignment="0" applyProtection="0"/>
    <xf numFmtId="0" fontId="18" fillId="25" borderId="14"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8" applyNumberFormat="0" applyFill="0" applyAlignment="0" applyProtection="0"/>
    <xf numFmtId="0" fontId="28" fillId="25" borderId="20" applyNumberFormat="0" applyAlignment="0" applyProtection="0"/>
    <xf numFmtId="0" fontId="25" fillId="12" borderId="18" applyNumberFormat="0" applyAlignment="0" applyProtection="0"/>
    <xf numFmtId="0" fontId="25" fillId="12" borderId="25"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25" fillId="12" borderId="14"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25" fillId="12" borderId="18" applyNumberFormat="0" applyAlignment="0" applyProtection="0"/>
    <xf numFmtId="0" fontId="30" fillId="0" borderId="21"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8" applyNumberFormat="0" applyAlignment="0" applyProtection="0"/>
    <xf numFmtId="0" fontId="18" fillId="25" borderId="29" applyNumberFormat="0" applyAlignment="0" applyProtection="0"/>
    <xf numFmtId="0" fontId="13" fillId="28" borderId="19" applyNumberFormat="0" applyFont="0" applyAlignment="0" applyProtection="0"/>
    <xf numFmtId="0" fontId="13" fillId="28" borderId="15" applyNumberFormat="0" applyFont="0" applyAlignment="0" applyProtection="0"/>
    <xf numFmtId="0" fontId="18" fillId="25" borderId="18" applyNumberFormat="0" applyAlignment="0" applyProtection="0"/>
    <xf numFmtId="0" fontId="30" fillId="0" borderId="17" applyNumberFormat="0" applyFill="0" applyAlignment="0" applyProtection="0"/>
    <xf numFmtId="0" fontId="28" fillId="25" borderId="16" applyNumberFormat="0" applyAlignment="0" applyProtection="0"/>
    <xf numFmtId="0" fontId="13" fillId="28" borderId="15" applyNumberFormat="0" applyFon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30" fillId="0" borderId="17" applyNumberFormat="0" applyFill="0" applyAlignment="0" applyProtection="0"/>
    <xf numFmtId="0" fontId="13" fillId="28" borderId="15" applyNumberFormat="0" applyFont="0" applyAlignment="0" applyProtection="0"/>
    <xf numFmtId="0" fontId="18" fillId="25" borderId="14" applyNumberFormat="0" applyAlignment="0" applyProtection="0"/>
    <xf numFmtId="0" fontId="30" fillId="0" borderId="21" applyNumberFormat="0" applyFill="0" applyAlignment="0" applyProtection="0"/>
    <xf numFmtId="0" fontId="18" fillId="25" borderId="29"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8" fillId="25" borderId="23"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22" applyNumberFormat="0" applyFon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25"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30" fillId="0" borderId="17" applyNumberFormat="0" applyFill="0" applyAlignment="0" applyProtection="0"/>
    <xf numFmtId="0" fontId="18" fillId="25"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28" fillId="25" borderId="27"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19" applyNumberFormat="0" applyFont="0" applyAlignment="0" applyProtection="0"/>
    <xf numFmtId="0" fontId="13" fillId="28" borderId="22"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29" applyNumberFormat="0" applyAlignment="0" applyProtection="0"/>
    <xf numFmtId="0" fontId="13" fillId="28" borderId="19" applyNumberFormat="0" applyFont="0" applyAlignment="0" applyProtection="0"/>
    <xf numFmtId="0" fontId="25" fillId="12" borderId="29" applyNumberFormat="0" applyAlignment="0" applyProtection="0"/>
    <xf numFmtId="0" fontId="28" fillId="25" borderId="27" applyNumberFormat="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1" applyNumberFormat="0" applyFill="0" applyAlignment="0" applyProtection="0"/>
    <xf numFmtId="0" fontId="25" fillId="12" borderId="18" applyNumberFormat="0" applyAlignment="0" applyProtection="0"/>
    <xf numFmtId="0" fontId="28" fillId="25" borderId="20" applyNumberForma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8" fillId="25" borderId="29"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3" applyNumberFormat="0" applyAlignment="0" applyProtection="0"/>
    <xf numFmtId="0" fontId="28" fillId="25" borderId="27" applyNumberFormat="0" applyAlignment="0" applyProtection="0"/>
    <xf numFmtId="0" fontId="25" fillId="12" borderId="18" applyNumberFormat="0" applyAlignment="0" applyProtection="0"/>
    <xf numFmtId="0" fontId="13" fillId="28" borderId="19" applyNumberFormat="0" applyFont="0" applyAlignment="0" applyProtection="0"/>
    <xf numFmtId="0" fontId="28" fillId="25" borderId="20" applyNumberFormat="0" applyAlignment="0" applyProtection="0"/>
    <xf numFmtId="0" fontId="13" fillId="28" borderId="22" applyNumberFormat="0" applyFont="0" applyAlignment="0" applyProtection="0"/>
    <xf numFmtId="0" fontId="28" fillId="25" borderId="27" applyNumberFormat="0" applyAlignment="0" applyProtection="0"/>
    <xf numFmtId="0" fontId="30" fillId="0" borderId="21" applyNumberFormat="0" applyFill="0" applyAlignment="0" applyProtection="0"/>
    <xf numFmtId="0" fontId="13" fillId="28" borderId="22"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5" fillId="12" borderId="18" applyNumberFormat="0" applyAlignment="0" applyProtection="0"/>
    <xf numFmtId="0" fontId="28" fillId="25" borderId="23" applyNumberFormat="0" applyAlignment="0" applyProtection="0"/>
    <xf numFmtId="0" fontId="18" fillId="25" borderId="18" applyNumberFormat="0" applyAlignment="0" applyProtection="0"/>
    <xf numFmtId="0" fontId="30" fillId="0" borderId="38" applyNumberFormat="0" applyFill="0" applyAlignment="0" applyProtection="0"/>
    <xf numFmtId="0" fontId="28" fillId="25" borderId="23" applyNumberFormat="0" applyAlignment="0" applyProtection="0"/>
    <xf numFmtId="0" fontId="13" fillId="28" borderId="26" applyNumberFormat="0" applyFont="0" applyAlignment="0" applyProtection="0"/>
    <xf numFmtId="0" fontId="28" fillId="25" borderId="20" applyNumberFormat="0" applyAlignment="0" applyProtection="0"/>
    <xf numFmtId="0" fontId="28" fillId="25" borderId="27"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7" applyNumberFormat="0" applyAlignment="0" applyProtection="0"/>
    <xf numFmtId="0" fontId="13" fillId="28" borderId="19" applyNumberFormat="0" applyFont="0" applyAlignment="0" applyProtection="0"/>
    <xf numFmtId="0" fontId="25" fillId="12" borderId="18" applyNumberFormat="0" applyAlignment="0" applyProtection="0"/>
    <xf numFmtId="0" fontId="13" fillId="28" borderId="19" applyNumberFormat="0" applyFont="0" applyAlignment="0" applyProtection="0"/>
    <xf numFmtId="0" fontId="30" fillId="0" borderId="28" applyNumberFormat="0" applyFill="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25" fillId="12" borderId="29" applyNumberFormat="0" applyAlignment="0" applyProtection="0"/>
    <xf numFmtId="0" fontId="25" fillId="12" borderId="18" applyNumberFormat="0" applyAlignment="0" applyProtection="0"/>
    <xf numFmtId="0" fontId="25" fillId="12" borderId="25" applyNumberFormat="0" applyAlignment="0" applyProtection="0"/>
    <xf numFmtId="0" fontId="18" fillId="25" borderId="18" applyNumberFormat="0" applyAlignment="0" applyProtection="0"/>
    <xf numFmtId="0" fontId="13" fillId="28" borderId="32" applyNumberFormat="0" applyFont="0" applyAlignment="0" applyProtection="0"/>
    <xf numFmtId="0" fontId="30" fillId="0" borderId="24" applyNumberFormat="0" applyFill="0" applyAlignment="0" applyProtection="0"/>
    <xf numFmtId="0" fontId="18" fillId="25" borderId="18" applyNumberFormat="0" applyAlignment="0" applyProtection="0"/>
    <xf numFmtId="0" fontId="13" fillId="28" borderId="26"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30" fillId="0" borderId="28" applyNumberFormat="0" applyFill="0" applyAlignment="0" applyProtection="0"/>
    <xf numFmtId="0" fontId="18" fillId="25" borderId="18" applyNumberFormat="0" applyAlignment="0" applyProtection="0"/>
    <xf numFmtId="0" fontId="30" fillId="0" borderId="21" applyNumberFormat="0" applyFill="0" applyAlignment="0" applyProtection="0"/>
    <xf numFmtId="0" fontId="18" fillId="25" borderId="18" applyNumberFormat="0" applyAlignment="0" applyProtection="0"/>
    <xf numFmtId="0" fontId="28" fillId="25" borderId="20" applyNumberFormat="0" applyAlignment="0" applyProtection="0"/>
    <xf numFmtId="0" fontId="28" fillId="25" borderId="23" applyNumberFormat="0" applyAlignment="0" applyProtection="0"/>
    <xf numFmtId="0" fontId="28" fillId="25" borderId="23" applyNumberFormat="0" applyAlignment="0" applyProtection="0"/>
    <xf numFmtId="0" fontId="28" fillId="25" borderId="20" applyNumberFormat="0" applyAlignment="0" applyProtection="0"/>
    <xf numFmtId="0" fontId="18" fillId="25" borderId="29" applyNumberFormat="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28" fillId="25" borderId="20" applyNumberFormat="0" applyAlignment="0" applyProtection="0"/>
    <xf numFmtId="0" fontId="18" fillId="25" borderId="25" applyNumberFormat="0" applyAlignment="0" applyProtection="0"/>
    <xf numFmtId="0" fontId="13" fillId="28" borderId="22" applyNumberFormat="0" applyFont="0" applyAlignment="0" applyProtection="0"/>
    <xf numFmtId="0" fontId="25" fillId="12" borderId="25" applyNumberFormat="0" applyAlignment="0" applyProtection="0"/>
    <xf numFmtId="0" fontId="25" fillId="12" borderId="29" applyNumberFormat="0" applyAlignment="0" applyProtection="0"/>
    <xf numFmtId="0" fontId="13" fillId="28" borderId="22" applyNumberFormat="0" applyFont="0" applyAlignment="0" applyProtection="0"/>
    <xf numFmtId="0" fontId="28" fillId="25" borderId="23" applyNumberFormat="0" applyAlignment="0" applyProtection="0"/>
    <xf numFmtId="0" fontId="18" fillId="25" borderId="29" applyNumberFormat="0" applyAlignment="0" applyProtection="0"/>
    <xf numFmtId="0" fontId="30" fillId="0" borderId="24" applyNumberFormat="0" applyFill="0" applyAlignment="0" applyProtection="0"/>
    <xf numFmtId="0" fontId="30" fillId="0" borderId="24" applyNumberFormat="0" applyFill="0" applyAlignment="0" applyProtection="0"/>
    <xf numFmtId="0" fontId="18" fillId="25" borderId="29" applyNumberFormat="0" applyAlignment="0" applyProtection="0"/>
    <xf numFmtId="0" fontId="25" fillId="12" borderId="25"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25" fillId="12" borderId="29" applyNumberFormat="0" applyAlignment="0" applyProtection="0"/>
    <xf numFmtId="0" fontId="18" fillId="25" borderId="29" applyNumberFormat="0" applyAlignment="0" applyProtection="0"/>
    <xf numFmtId="0" fontId="28" fillId="25" borderId="23" applyNumberFormat="0" applyAlignment="0" applyProtection="0"/>
    <xf numFmtId="0" fontId="18" fillId="25" borderId="25" applyNumberFormat="0" applyAlignment="0" applyProtection="0"/>
    <xf numFmtId="0" fontId="13" fillId="28" borderId="22" applyNumberFormat="0" applyFont="0" applyAlignment="0" applyProtection="0"/>
    <xf numFmtId="0" fontId="18" fillId="25" borderId="25" applyNumberFormat="0" applyAlignment="0" applyProtection="0"/>
    <xf numFmtId="0" fontId="28" fillId="25" borderId="27" applyNumberFormat="0" applyAlignment="0" applyProtection="0"/>
    <xf numFmtId="0" fontId="25" fillId="12" borderId="25" applyNumberFormat="0" applyAlignment="0" applyProtection="0"/>
    <xf numFmtId="0" fontId="30" fillId="0" borderId="38"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3" fillId="28" borderId="26" applyNumberFormat="0" applyFont="0" applyAlignment="0" applyProtection="0"/>
    <xf numFmtId="0" fontId="30" fillId="0" borderId="28" applyNumberFormat="0" applyFill="0" applyAlignment="0" applyProtection="0"/>
    <xf numFmtId="0" fontId="25" fillId="12" borderId="25" applyNumberFormat="0" applyAlignment="0" applyProtection="0"/>
    <xf numFmtId="0" fontId="28" fillId="25" borderId="23"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18" fillId="25" borderId="25"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8" fillId="25" borderId="25" applyNumberFormat="0" applyAlignment="0" applyProtection="0"/>
    <xf numFmtId="0" fontId="13" fillId="28" borderId="22" applyNumberFormat="0" applyFont="0" applyAlignment="0" applyProtection="0"/>
    <xf numFmtId="0" fontId="28" fillId="25" borderId="23"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8" applyNumberFormat="0" applyFill="0" applyAlignment="0" applyProtection="0"/>
    <xf numFmtId="0" fontId="30" fillId="0" borderId="28" applyNumberFormat="0" applyFill="0" applyAlignment="0" applyProtection="0"/>
    <xf numFmtId="0" fontId="25" fillId="12" borderId="25" applyNumberFormat="0" applyAlignment="0" applyProtection="0"/>
    <xf numFmtId="0" fontId="25" fillId="12" borderId="25" applyNumberFormat="0" applyAlignment="0" applyProtection="0"/>
    <xf numFmtId="0" fontId="28" fillId="25" borderId="23" applyNumberFormat="0" applyAlignment="0" applyProtection="0"/>
    <xf numFmtId="0" fontId="25" fillId="12" borderId="29" applyNumberFormat="0" applyAlignment="0" applyProtection="0"/>
    <xf numFmtId="0" fontId="18" fillId="25" borderId="29"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3" fillId="28" borderId="22" applyNumberFormat="0" applyFont="0" applyAlignment="0" applyProtection="0"/>
    <xf numFmtId="0" fontId="13" fillId="28" borderId="36" applyNumberFormat="0" applyFont="0" applyAlignment="0" applyProtection="0"/>
    <xf numFmtId="0" fontId="25" fillId="12" borderId="25" applyNumberFormat="0" applyAlignment="0" applyProtection="0"/>
    <xf numFmtId="0" fontId="25" fillId="12" borderId="29" applyNumberFormat="0" applyAlignment="0" applyProtection="0"/>
    <xf numFmtId="0" fontId="30" fillId="0" borderId="24" applyNumberFormat="0" applyFill="0" applyAlignment="0" applyProtection="0"/>
    <xf numFmtId="0" fontId="13" fillId="28" borderId="26" applyNumberFormat="0" applyFont="0" applyAlignment="0" applyProtection="0"/>
    <xf numFmtId="0" fontId="13" fillId="28" borderId="22"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38" applyNumberFormat="0" applyFill="0" applyAlignment="0" applyProtection="0"/>
    <xf numFmtId="0" fontId="30" fillId="0" borderId="24" applyNumberFormat="0" applyFill="0" applyAlignment="0" applyProtection="0"/>
    <xf numFmtId="0" fontId="18" fillId="25" borderId="25" applyNumberFormat="0" applyAlignment="0" applyProtection="0"/>
    <xf numFmtId="0" fontId="30" fillId="0" borderId="28" applyNumberFormat="0" applyFill="0" applyAlignment="0" applyProtection="0"/>
    <xf numFmtId="0" fontId="18" fillId="25" borderId="25" applyNumberFormat="0" applyAlignment="0" applyProtection="0"/>
    <xf numFmtId="0" fontId="28" fillId="25" borderId="23"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18" fillId="25" borderId="31"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13" fillId="28" borderId="36" applyNumberFormat="0" applyFont="0" applyAlignment="0" applyProtection="0"/>
    <xf numFmtId="0" fontId="28" fillId="25" borderId="27"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13" fillId="28" borderId="32" applyNumberFormat="0" applyFont="0" applyAlignment="0" applyProtection="0"/>
    <xf numFmtId="0" fontId="13" fillId="28" borderId="26" applyNumberFormat="0" applyFont="0" applyAlignment="0" applyProtection="0"/>
    <xf numFmtId="0" fontId="18" fillId="25" borderId="31"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25" fillId="12" borderId="29"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8" fillId="25" borderId="35" applyNumberFormat="0" applyAlignment="0" applyProtection="0"/>
    <xf numFmtId="0" fontId="13" fillId="28" borderId="55"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30" fillId="0" borderId="49" applyNumberFormat="0" applyFill="0" applyAlignment="0" applyProtection="0"/>
    <xf numFmtId="0" fontId="28" fillId="25" borderId="48" applyNumberFormat="0" applyAlignment="0" applyProtection="0"/>
    <xf numFmtId="0" fontId="25" fillId="12" borderId="51" applyNumberFormat="0" applyAlignment="0" applyProtection="0"/>
    <xf numFmtId="0" fontId="13" fillId="28" borderId="36" applyNumberFormat="0" applyFont="0" applyAlignment="0" applyProtection="0"/>
    <xf numFmtId="0" fontId="18" fillId="25" borderId="31" applyNumberFormat="0" applyAlignment="0" applyProtection="0"/>
    <xf numFmtId="0" fontId="18" fillId="25" borderId="31" applyNumberFormat="0" applyAlignment="0" applyProtection="0"/>
    <xf numFmtId="0" fontId="28" fillId="25" borderId="27" applyNumberFormat="0" applyAlignment="0" applyProtection="0"/>
    <xf numFmtId="0" fontId="28" fillId="25" borderId="27" applyNumberFormat="0" applyAlignment="0" applyProtection="0"/>
    <xf numFmtId="0" fontId="25" fillId="12" borderId="29" applyNumberFormat="0" applyAlignment="0" applyProtection="0"/>
    <xf numFmtId="0" fontId="13" fillId="28" borderId="26" applyNumberFormat="0" applyFont="0" applyAlignment="0" applyProtection="0"/>
    <xf numFmtId="0" fontId="18" fillId="25" borderId="31" applyNumberFormat="0" applyAlignment="0" applyProtection="0"/>
    <xf numFmtId="0" fontId="28" fillId="25" borderId="37" applyNumberFormat="0" applyAlignment="0" applyProtection="0"/>
    <xf numFmtId="0" fontId="18" fillId="25" borderId="29" applyNumberFormat="0" applyAlignment="0" applyProtection="0"/>
    <xf numFmtId="0" fontId="28" fillId="25" borderId="27" applyNumberFormat="0" applyAlignment="0" applyProtection="0"/>
    <xf numFmtId="0" fontId="13" fillId="28" borderId="79" applyNumberFormat="0" applyFont="0" applyAlignment="0" applyProtection="0"/>
    <xf numFmtId="0" fontId="28" fillId="25" borderId="64" applyNumberFormat="0" applyAlignment="0" applyProtection="0"/>
    <xf numFmtId="0" fontId="25" fillId="12" borderId="31" applyNumberFormat="0" applyAlignment="0" applyProtection="0"/>
    <xf numFmtId="0" fontId="18" fillId="25" borderId="59" applyNumberFormat="0" applyAlignment="0" applyProtection="0"/>
    <xf numFmtId="0" fontId="13" fillId="28" borderId="32" applyNumberFormat="0" applyFont="0" applyAlignment="0" applyProtection="0"/>
    <xf numFmtId="0" fontId="25" fillId="12" borderId="29"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3" fillId="28" borderId="36" applyNumberFormat="0" applyFont="0" applyAlignment="0" applyProtection="0"/>
    <xf numFmtId="0" fontId="13" fillId="28" borderId="26" applyNumberFormat="0" applyFont="0" applyAlignment="0" applyProtection="0"/>
    <xf numFmtId="0" fontId="28" fillId="25" borderId="27" applyNumberFormat="0" applyAlignment="0" applyProtection="0"/>
    <xf numFmtId="0" fontId="30" fillId="0" borderId="34" applyNumberFormat="0" applyFill="0" applyAlignment="0" applyProtection="0"/>
    <xf numFmtId="0" fontId="18" fillId="25" borderId="35" applyNumberFormat="0" applyAlignment="0" applyProtection="0"/>
    <xf numFmtId="0" fontId="13" fillId="28" borderId="39" applyNumberFormat="0" applyFont="0" applyAlignment="0" applyProtection="0"/>
    <xf numFmtId="0" fontId="13" fillId="28" borderId="26" applyNumberFormat="0" applyFont="0" applyAlignment="0" applyProtection="0"/>
    <xf numFmtId="0" fontId="25" fillId="12" borderId="35" applyNumberFormat="0" applyAlignment="0" applyProtection="0"/>
    <xf numFmtId="0" fontId="30" fillId="0" borderId="28" applyNumberFormat="0" applyFill="0" applyAlignment="0" applyProtection="0"/>
    <xf numFmtId="0" fontId="25" fillId="12" borderId="51" applyNumberFormat="0" applyAlignment="0" applyProtection="0"/>
    <xf numFmtId="0" fontId="18" fillId="25" borderId="29" applyNumberFormat="0" applyAlignment="0" applyProtection="0"/>
    <xf numFmtId="0" fontId="13" fillId="28" borderId="36" applyNumberFormat="0" applyFont="0" applyAlignment="0" applyProtection="0"/>
    <xf numFmtId="0" fontId="28" fillId="25" borderId="27" applyNumberFormat="0" applyAlignment="0" applyProtection="0"/>
    <xf numFmtId="0" fontId="18" fillId="25" borderId="51" applyNumberFormat="0" applyAlignment="0" applyProtection="0"/>
    <xf numFmtId="0" fontId="13" fillId="28" borderId="26" applyNumberFormat="0" applyFont="0" applyAlignment="0" applyProtection="0"/>
    <xf numFmtId="0" fontId="18" fillId="25" borderId="35" applyNumberFormat="0" applyAlignment="0" applyProtection="0"/>
    <xf numFmtId="0" fontId="30" fillId="0" borderId="28" applyNumberFormat="0" applyFill="0" applyAlignment="0" applyProtection="0"/>
    <xf numFmtId="0" fontId="30" fillId="0" borderId="38" applyNumberFormat="0" applyFill="0" applyAlignment="0" applyProtection="0"/>
    <xf numFmtId="0" fontId="28" fillId="25" borderId="69" applyNumberFormat="0" applyAlignment="0" applyProtection="0"/>
    <xf numFmtId="0" fontId="25" fillId="12" borderId="35" applyNumberFormat="0" applyAlignment="0" applyProtection="0"/>
    <xf numFmtId="0" fontId="28" fillId="25" borderId="27"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30" fillId="0" borderId="28" applyNumberFormat="0" applyFill="0" applyAlignment="0" applyProtection="0"/>
    <xf numFmtId="0" fontId="13" fillId="28" borderId="26" applyNumberFormat="0" applyFont="0" applyAlignment="0" applyProtection="0"/>
    <xf numFmtId="0" fontId="18" fillId="25" borderId="31" applyNumberFormat="0" applyAlignment="0" applyProtection="0"/>
    <xf numFmtId="0" fontId="18" fillId="25" borderId="43" applyNumberFormat="0" applyAlignment="0" applyProtection="0"/>
    <xf numFmtId="0" fontId="25" fillId="12" borderId="31" applyNumberFormat="0" applyAlignment="0" applyProtection="0"/>
    <xf numFmtId="0" fontId="13" fillId="28" borderId="44" applyNumberFormat="0" applyFont="0" applyAlignment="0" applyProtection="0"/>
    <xf numFmtId="0" fontId="18" fillId="25" borderId="31" applyNumberFormat="0" applyAlignment="0" applyProtection="0"/>
    <xf numFmtId="0" fontId="25" fillId="12" borderId="31" applyNumberFormat="0" applyAlignment="0" applyProtection="0"/>
    <xf numFmtId="0" fontId="28" fillId="25" borderId="33" applyNumberFormat="0" applyAlignment="0" applyProtection="0"/>
    <xf numFmtId="0" fontId="18" fillId="25" borderId="35" applyNumberFormat="0" applyAlignment="0" applyProtection="0"/>
    <xf numFmtId="0" fontId="25" fillId="12" borderId="31" applyNumberFormat="0" applyAlignment="0" applyProtection="0"/>
    <xf numFmtId="0" fontId="13" fillId="28" borderId="36" applyNumberFormat="0" applyFont="0" applyAlignment="0" applyProtection="0"/>
    <xf numFmtId="0" fontId="13" fillId="28" borderId="32" applyNumberFormat="0" applyFont="0" applyAlignment="0" applyProtection="0"/>
    <xf numFmtId="0" fontId="13" fillId="28" borderId="36" applyNumberFormat="0" applyFont="0" applyAlignment="0" applyProtection="0"/>
    <xf numFmtId="0" fontId="25" fillId="12" borderId="35" applyNumberFormat="0" applyAlignment="0" applyProtection="0"/>
    <xf numFmtId="0" fontId="18" fillId="25" borderId="35" applyNumberFormat="0" applyAlignment="0" applyProtection="0"/>
    <xf numFmtId="0" fontId="18" fillId="25" borderId="31" applyNumberFormat="0" applyAlignment="0" applyProtection="0"/>
    <xf numFmtId="0" fontId="28" fillId="25" borderId="40" applyNumberFormat="0" applyAlignment="0" applyProtection="0"/>
    <xf numFmtId="0" fontId="13" fillId="28" borderId="32"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25" fillId="12" borderId="67" applyNumberFormat="0" applyAlignment="0" applyProtection="0"/>
    <xf numFmtId="0" fontId="25" fillId="12" borderId="31" applyNumberFormat="0" applyAlignment="0" applyProtection="0"/>
    <xf numFmtId="0" fontId="13" fillId="28" borderId="32" applyNumberFormat="0" applyFont="0" applyAlignment="0" applyProtection="0"/>
    <xf numFmtId="0" fontId="25" fillId="12" borderId="43" applyNumberFormat="0" applyAlignment="0" applyProtection="0"/>
    <xf numFmtId="0" fontId="13" fillId="28" borderId="39" applyNumberFormat="0" applyFont="0" applyAlignment="0" applyProtection="0"/>
    <xf numFmtId="0" fontId="28" fillId="25" borderId="37" applyNumberFormat="0" applyAlignment="0" applyProtection="0"/>
    <xf numFmtId="0" fontId="25" fillId="12" borderId="35" applyNumberFormat="0" applyAlignment="0" applyProtection="0"/>
    <xf numFmtId="0" fontId="25" fillId="12"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30" fillId="0" borderId="41" applyNumberFormat="0" applyFill="0" applyAlignment="0" applyProtection="0"/>
    <xf numFmtId="0" fontId="13" fillId="28" borderId="95" applyNumberFormat="0" applyFont="0" applyAlignment="0" applyProtection="0"/>
    <xf numFmtId="0" fontId="13" fillId="28" borderId="36" applyNumberFormat="0" applyFont="0" applyAlignment="0" applyProtection="0"/>
    <xf numFmtId="0" fontId="18" fillId="25" borderId="31" applyNumberFormat="0" applyAlignment="0" applyProtection="0"/>
    <xf numFmtId="0" fontId="13" fillId="28" borderId="36"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30" fillId="0" borderId="41" applyNumberFormat="0" applyFill="0" applyAlignment="0" applyProtection="0"/>
    <xf numFmtId="0" fontId="13" fillId="28" borderId="32" applyNumberFormat="0" applyFont="0" applyAlignment="0" applyProtection="0"/>
    <xf numFmtId="0" fontId="13" fillId="28" borderId="52" applyNumberFormat="0" applyFont="0" applyAlignment="0" applyProtection="0"/>
    <xf numFmtId="0" fontId="25" fillId="12"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28" fillId="25" borderId="37" applyNumberFormat="0" applyAlignment="0" applyProtection="0"/>
    <xf numFmtId="0" fontId="25" fillId="12" borderId="42" applyNumberFormat="0" applyAlignment="0" applyProtection="0"/>
    <xf numFmtId="0" fontId="18" fillId="25" borderId="35" applyNumberFormat="0" applyAlignment="0" applyProtection="0"/>
    <xf numFmtId="0" fontId="28" fillId="25" borderId="88" applyNumberFormat="0" applyAlignment="0" applyProtection="0"/>
    <xf numFmtId="0" fontId="18" fillId="25" borderId="31" applyNumberFormat="0" applyAlignment="0" applyProtection="0"/>
    <xf numFmtId="0" fontId="25" fillId="12" borderId="43"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47" applyNumberFormat="0" applyFont="0" applyAlignment="0" applyProtection="0"/>
    <xf numFmtId="0" fontId="18" fillId="25"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13" fillId="28" borderId="39" applyNumberFormat="0" applyFont="0" applyAlignment="0" applyProtection="0"/>
    <xf numFmtId="0" fontId="13" fillId="28" borderId="60" applyNumberFormat="0" applyFont="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1" applyNumberFormat="0" applyAlignment="0" applyProtection="0"/>
    <xf numFmtId="0" fontId="28" fillId="25" borderId="40" applyNumberFormat="0" applyAlignment="0" applyProtection="0"/>
    <xf numFmtId="0" fontId="13" fillId="28" borderId="36" applyNumberFormat="0" applyFont="0" applyAlignment="0" applyProtection="0"/>
    <xf numFmtId="0" fontId="18" fillId="25" borderId="42" applyNumberFormat="0" applyAlignment="0" applyProtection="0"/>
    <xf numFmtId="0" fontId="13" fillId="28" borderId="32" applyNumberFormat="0" applyFont="0" applyAlignment="0" applyProtection="0"/>
    <xf numFmtId="0" fontId="30" fillId="0" borderId="38" applyNumberFormat="0" applyFill="0" applyAlignment="0" applyProtection="0"/>
    <xf numFmtId="0" fontId="13" fillId="28" borderId="32" applyNumberFormat="0" applyFont="0" applyAlignment="0" applyProtection="0"/>
    <xf numFmtId="0" fontId="28" fillId="25" borderId="45" applyNumberFormat="0" applyAlignment="0" applyProtection="0"/>
    <xf numFmtId="0" fontId="28" fillId="25" borderId="37" applyNumberFormat="0" applyAlignment="0" applyProtection="0"/>
    <xf numFmtId="0" fontId="25" fillId="12" borderId="75" applyNumberFormat="0" applyAlignment="0" applyProtection="0"/>
    <xf numFmtId="0" fontId="13" fillId="28" borderId="36" applyNumberFormat="0" applyFont="0" applyAlignment="0" applyProtection="0"/>
    <xf numFmtId="0" fontId="25" fillId="12" borderId="31" applyNumberFormat="0" applyAlignment="0" applyProtection="0"/>
    <xf numFmtId="0" fontId="25" fillId="12" borderId="31" applyNumberFormat="0" applyAlignment="0" applyProtection="0"/>
    <xf numFmtId="0" fontId="18" fillId="25" borderId="67" applyNumberFormat="0" applyAlignment="0" applyProtection="0"/>
    <xf numFmtId="0" fontId="28" fillId="25" borderId="61" applyNumberFormat="0" applyAlignment="0" applyProtection="0"/>
    <xf numFmtId="0" fontId="13" fillId="28" borderId="32" applyNumberFormat="0" applyFont="0" applyAlignment="0" applyProtection="0"/>
    <xf numFmtId="0" fontId="18" fillId="25" borderId="67" applyNumberFormat="0" applyAlignment="0" applyProtection="0"/>
    <xf numFmtId="0" fontId="18" fillId="25" borderId="51" applyNumberFormat="0" applyAlignment="0" applyProtection="0"/>
    <xf numFmtId="0" fontId="25" fillId="12" borderId="31" applyNumberFormat="0" applyAlignment="0" applyProtection="0"/>
    <xf numFmtId="0" fontId="30" fillId="0" borderId="62" applyNumberFormat="0" applyFill="0" applyAlignment="0" applyProtection="0"/>
    <xf numFmtId="0" fontId="13" fillId="28" borderId="32" applyNumberFormat="0" applyFont="0" applyAlignment="0" applyProtection="0"/>
    <xf numFmtId="0" fontId="28" fillId="25" borderId="53" applyNumberFormat="0" applyAlignment="0" applyProtection="0"/>
    <xf numFmtId="0" fontId="13" fillId="28" borderId="32" applyNumberFormat="0" applyFont="0" applyAlignment="0" applyProtection="0"/>
    <xf numFmtId="0" fontId="25" fillId="12" borderId="6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18" fillId="25" borderId="35" applyNumberFormat="0" applyAlignment="0" applyProtection="0"/>
    <xf numFmtId="0" fontId="18" fillId="25" borderId="35" applyNumberFormat="0" applyAlignment="0" applyProtection="0"/>
    <xf numFmtId="0" fontId="25" fillId="12" borderId="35" applyNumberFormat="0" applyAlignment="0" applyProtection="0"/>
    <xf numFmtId="0" fontId="18" fillId="25" borderId="35"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36" applyNumberFormat="0" applyFont="0" applyAlignment="0" applyProtection="0"/>
    <xf numFmtId="0" fontId="30" fillId="0" borderId="46" applyNumberFormat="0" applyFill="0" applyAlignment="0" applyProtection="0"/>
    <xf numFmtId="0" fontId="18" fillId="25" borderId="35"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30" fillId="0" borderId="54" applyNumberFormat="0" applyFill="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5" applyNumberFormat="0" applyAlignment="0" applyProtection="0"/>
    <xf numFmtId="0" fontId="18" fillId="25" borderId="35" applyNumberFormat="0" applyAlignment="0" applyProtection="0"/>
    <xf numFmtId="0" fontId="13" fillId="28" borderId="36" applyNumberFormat="0" applyFont="0" applyAlignment="0" applyProtection="0"/>
    <xf numFmtId="0" fontId="25" fillId="12" borderId="35" applyNumberFormat="0" applyAlignment="0" applyProtection="0"/>
    <xf numFmtId="0" fontId="28" fillId="25" borderId="37"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30" fillId="0" borderId="46"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45" applyNumberFormat="0" applyAlignment="0" applyProtection="0"/>
    <xf numFmtId="0" fontId="18" fillId="25" borderId="42" applyNumberFormat="0" applyAlignment="0" applyProtection="0"/>
    <xf numFmtId="0" fontId="25" fillId="12"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30" fillId="0" borderId="41" applyNumberFormat="0" applyFill="0" applyAlignment="0" applyProtection="0"/>
    <xf numFmtId="0" fontId="13" fillId="28" borderId="39" applyNumberFormat="0" applyFont="0" applyAlignment="0" applyProtection="0"/>
    <xf numFmtId="0" fontId="18" fillId="25" borderId="42" applyNumberFormat="0" applyAlignment="0" applyProtection="0"/>
    <xf numFmtId="0" fontId="30" fillId="0" borderId="49" applyNumberFormat="0" applyFill="0" applyAlignment="0" applyProtection="0"/>
    <xf numFmtId="0" fontId="13" fillId="28" borderId="68" applyNumberFormat="0" applyFon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25" fillId="12" borderId="42" applyNumberForma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8" fillId="25" borderId="48" applyNumberFormat="0" applyAlignment="0" applyProtection="0"/>
    <xf numFmtId="0" fontId="13" fillId="28" borderId="39" applyNumberFormat="0" applyFont="0" applyAlignment="0" applyProtection="0"/>
    <xf numFmtId="0" fontId="25" fillId="12" borderId="91" applyNumberForma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28" fillId="25" borderId="40" applyNumberFormat="0" applyAlignment="0" applyProtection="0"/>
    <xf numFmtId="0" fontId="13" fillId="28" borderId="47" applyNumberFormat="0" applyFont="0" applyAlignment="0" applyProtection="0"/>
    <xf numFmtId="0" fontId="13" fillId="28" borderId="39" applyNumberFormat="0" applyFont="0" applyAlignment="0" applyProtection="0"/>
    <xf numFmtId="0" fontId="28" fillId="25" borderId="80"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50" applyNumberFormat="0" applyAlignment="0" applyProtection="0"/>
    <xf numFmtId="0" fontId="13" fillId="28" borderId="39" applyNumberFormat="0" applyFont="0" applyAlignment="0" applyProtection="0"/>
    <xf numFmtId="0" fontId="13" fillId="28" borderId="47" applyNumberFormat="0" applyFont="0" applyAlignment="0" applyProtection="0"/>
    <xf numFmtId="0" fontId="30" fillId="0" borderId="41" applyNumberFormat="0" applyFill="0" applyAlignment="0" applyProtection="0"/>
    <xf numFmtId="0" fontId="18" fillId="25"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8" fillId="25" borderId="50"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30" fillId="0" borderId="46" applyNumberFormat="0" applyFill="0" applyAlignment="0" applyProtection="0"/>
    <xf numFmtId="0" fontId="13" fillId="28" borderId="44" applyNumberFormat="0" applyFont="0" applyAlignment="0" applyProtection="0"/>
    <xf numFmtId="0" fontId="18" fillId="25" borderId="43" applyNumberFormat="0" applyAlignment="0" applyProtection="0"/>
    <xf numFmtId="0" fontId="13" fillId="28" borderId="60" applyNumberFormat="0" applyFon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25" fillId="12" borderId="43" applyNumberForma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30" fillId="0" borderId="54"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28" fillId="25" borderId="53" applyNumberFormat="0" applyAlignment="0" applyProtection="0"/>
    <xf numFmtId="0" fontId="13" fillId="28" borderId="44" applyNumberFormat="0" applyFont="0" applyAlignment="0" applyProtection="0"/>
    <xf numFmtId="0" fontId="25" fillId="12" borderId="59"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52" applyNumberFormat="0" applyFont="0" applyAlignment="0" applyProtection="0"/>
    <xf numFmtId="0" fontId="13" fillId="28" borderId="44" applyNumberFormat="0" applyFont="0" applyAlignment="0" applyProtection="0"/>
    <xf numFmtId="0" fontId="30" fillId="0" borderId="78" applyNumberFormat="0" applyFill="0" applyAlignment="0" applyProtection="0"/>
    <xf numFmtId="0" fontId="30" fillId="0" borderId="46" applyNumberFormat="0" applyFill="0" applyAlignment="0" applyProtection="0"/>
    <xf numFmtId="0" fontId="18" fillId="25"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25" fillId="12" borderId="51" applyNumberFormat="0" applyAlignment="0" applyProtection="0"/>
    <xf numFmtId="0" fontId="13" fillId="28" borderId="44" applyNumberFormat="0" applyFont="0" applyAlignment="0" applyProtection="0"/>
    <xf numFmtId="0" fontId="13" fillId="28" borderId="52" applyNumberFormat="0" applyFont="0" applyAlignment="0" applyProtection="0"/>
    <xf numFmtId="0" fontId="13" fillId="28" borderId="44" applyNumberFormat="0" applyFont="0" applyAlignment="0" applyProtection="0"/>
    <xf numFmtId="0" fontId="18" fillId="25" borderId="51" applyNumberFormat="0" applyAlignment="0" applyProtection="0"/>
    <xf numFmtId="0" fontId="18" fillId="25" borderId="50" applyNumberFormat="0" applyAlignment="0" applyProtection="0"/>
    <xf numFmtId="0" fontId="25" fillId="12"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30" fillId="0" borderId="49" applyNumberFormat="0" applyFill="0" applyAlignment="0" applyProtection="0"/>
    <xf numFmtId="0" fontId="13" fillId="28" borderId="47" applyNumberFormat="0" applyFont="0" applyAlignment="0" applyProtection="0"/>
    <xf numFmtId="0" fontId="18" fillId="25" borderId="50" applyNumberFormat="0" applyAlignment="0" applyProtection="0"/>
    <xf numFmtId="0" fontId="18" fillId="25" borderId="66"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25" fillId="12" borderId="50" applyNumberForma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30" fillId="0" borderId="57" applyNumberFormat="0" applyFill="0" applyAlignment="0" applyProtection="0"/>
    <xf numFmtId="0" fontId="13" fillId="28" borderId="47" applyNumberFormat="0" applyFont="0" applyAlignment="0" applyProtection="0"/>
    <xf numFmtId="0" fontId="25" fillId="12" borderId="74" applyNumberForma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28" fillId="25" borderId="48" applyNumberFormat="0" applyAlignment="0" applyProtection="0"/>
    <xf numFmtId="0" fontId="13" fillId="28" borderId="92" applyNumberFormat="0" applyFont="0" applyAlignment="0" applyProtection="0"/>
    <xf numFmtId="0" fontId="13" fillId="28" borderId="47" applyNumberFormat="0" applyFont="0" applyAlignment="0" applyProtection="0"/>
    <xf numFmtId="0" fontId="25" fillId="12" borderId="66"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8" fillId="25" borderId="91" applyNumberFormat="0" applyAlignment="0" applyProtection="0"/>
    <xf numFmtId="0" fontId="13" fillId="28" borderId="47" applyNumberFormat="0" applyFont="0" applyAlignment="0" applyProtection="0"/>
    <xf numFmtId="0" fontId="13" fillId="28" borderId="55" applyNumberFormat="0" applyFont="0" applyAlignment="0" applyProtection="0"/>
    <xf numFmtId="0" fontId="30" fillId="0" borderId="49" applyNumberFormat="0" applyFill="0" applyAlignment="0" applyProtection="0"/>
    <xf numFmtId="0" fontId="18" fillId="25"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8" fillId="25" borderId="83" applyNumberFormat="0" applyAlignment="0" applyProtection="0"/>
    <xf numFmtId="0" fontId="13" fillId="28" borderId="47" applyNumberFormat="0" applyFont="0" applyAlignment="0" applyProtection="0"/>
    <xf numFmtId="0" fontId="28" fillId="25" borderId="56" applyNumberFormat="0" applyAlignment="0" applyProtection="0"/>
    <xf numFmtId="0" fontId="13" fillId="28" borderId="47" applyNumberFormat="0" applyFont="0" applyAlignment="0" applyProtection="0"/>
    <xf numFmtId="0" fontId="13" fillId="28" borderId="63"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30" fillId="0" borderId="54" applyNumberFormat="0" applyFill="0" applyAlignment="0" applyProtection="0"/>
    <xf numFmtId="0" fontId="13" fillId="28" borderId="52" applyNumberFormat="0" applyFont="0" applyAlignment="0" applyProtection="0"/>
    <xf numFmtId="0" fontId="18" fillId="25" borderId="51" applyNumberFormat="0" applyAlignment="0" applyProtection="0"/>
    <xf numFmtId="0" fontId="18" fillId="25" borderId="59" applyNumberFormat="0" applyAlignment="0" applyProtection="0"/>
    <xf numFmtId="0" fontId="30" fillId="0" borderId="70" applyNumberFormat="0" applyFill="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25" fillId="12" borderId="51" applyNumberForma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8" fillId="25" borderId="59" applyNumberFormat="0" applyAlignment="0" applyProtection="0"/>
    <xf numFmtId="0" fontId="13" fillId="28" borderId="52" applyNumberFormat="0" applyFont="0" applyAlignment="0" applyProtection="0"/>
    <xf numFmtId="0" fontId="30" fillId="0" borderId="62" applyNumberFormat="0" applyFill="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28" fillId="25" borderId="53" applyNumberFormat="0" applyAlignment="0" applyProtection="0"/>
    <xf numFmtId="0" fontId="25" fillId="12" borderId="59" applyNumberFormat="0" applyAlignment="0" applyProtection="0"/>
    <xf numFmtId="0" fontId="13" fillId="28" borderId="52" applyNumberFormat="0" applyFont="0" applyAlignment="0" applyProtection="0"/>
    <xf numFmtId="0" fontId="28" fillId="25" borderId="6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60" applyNumberFormat="0" applyFont="0" applyAlignment="0" applyProtection="0"/>
    <xf numFmtId="0" fontId="30" fillId="0" borderId="54" applyNumberFormat="0" applyFill="0" applyAlignment="0" applyProtection="0"/>
    <xf numFmtId="0" fontId="18" fillId="25"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25" fillId="12" borderId="59" applyNumberFormat="0" applyAlignment="0" applyProtection="0"/>
    <xf numFmtId="0" fontId="13" fillId="28" borderId="52" applyNumberFormat="0" applyFont="0" applyAlignment="0" applyProtection="0"/>
    <xf numFmtId="0" fontId="30" fillId="0" borderId="57" applyNumberFormat="0" applyFill="0" applyAlignment="0" applyProtection="0"/>
    <xf numFmtId="0" fontId="28" fillId="25" borderId="56" applyNumberFormat="0" applyAlignment="0" applyProtection="0"/>
    <xf numFmtId="0" fontId="13" fillId="28" borderId="55" applyNumberFormat="0" applyFon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30" fillId="0" borderId="57" applyNumberFormat="0" applyFill="0" applyAlignment="0" applyProtection="0"/>
    <xf numFmtId="0" fontId="13" fillId="28" borderId="55" applyNumberFormat="0" applyFont="0" applyAlignment="0" applyProtection="0"/>
    <xf numFmtId="0" fontId="18" fillId="25" borderId="58" applyNumberFormat="0" applyAlignment="0" applyProtection="0"/>
    <xf numFmtId="0" fontId="13" fillId="28" borderId="71" applyNumberFormat="0" applyFont="0" applyAlignment="0" applyProtection="0"/>
    <xf numFmtId="0" fontId="18" fillId="25" borderId="74"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63" applyNumberFormat="0" applyFont="0" applyAlignment="0" applyProtection="0"/>
    <xf numFmtId="0" fontId="13" fillId="28" borderId="55" applyNumberFormat="0" applyFont="0" applyAlignment="0" applyProtection="0"/>
    <xf numFmtId="0" fontId="30" fillId="0" borderId="65" applyNumberFormat="0" applyFill="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28" fillId="25" borderId="56" applyNumberFormat="0" applyAlignment="0" applyProtection="0"/>
    <xf numFmtId="0" fontId="28" fillId="25" borderId="72" applyNumberFormat="0" applyAlignment="0" applyProtection="0"/>
    <xf numFmtId="0" fontId="13" fillId="28" borderId="55" applyNumberFormat="0" applyFon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30" fillId="0" borderId="65" applyNumberFormat="0" applyFill="0" applyAlignment="0" applyProtection="0"/>
    <xf numFmtId="0" fontId="13" fillId="28" borderId="55" applyNumberFormat="0" applyFont="0" applyAlignment="0" applyProtection="0"/>
    <xf numFmtId="0" fontId="30" fillId="0" borderId="57" applyNumberFormat="0" applyFill="0" applyAlignment="0" applyProtection="0"/>
    <xf numFmtId="0" fontId="18" fillId="25"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28" fillId="25" borderId="64" applyNumberFormat="0" applyAlignment="0" applyProtection="0"/>
    <xf numFmtId="0" fontId="13" fillId="28" borderId="55" applyNumberFormat="0" applyFont="0" applyAlignment="0" applyProtection="0"/>
    <xf numFmtId="0" fontId="18" fillId="25" borderId="75" applyNumberFormat="0" applyAlignment="0" applyProtection="0"/>
    <xf numFmtId="0" fontId="13" fillId="28" borderId="55" applyNumberFormat="0" applyFont="0" applyAlignment="0" applyProtection="0"/>
    <xf numFmtId="0" fontId="13" fillId="28" borderId="63"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3" fillId="28" borderId="60" applyNumberFormat="0" applyFont="0" applyAlignment="0" applyProtection="0"/>
    <xf numFmtId="0" fontId="18" fillId="25" borderId="59" applyNumberFormat="0" applyAlignment="0" applyProtection="0"/>
    <xf numFmtId="0" fontId="25" fillId="12" borderId="83" applyNumberFormat="0" applyAlignment="0" applyProtection="0"/>
    <xf numFmtId="0" fontId="30" fillId="0" borderId="81" applyNumberFormat="0" applyFill="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25" fillId="12" borderId="59" applyNumberForma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30" fillId="0" borderId="70" applyNumberFormat="0" applyFill="0" applyAlignment="0" applyProtection="0"/>
    <xf numFmtId="0" fontId="13" fillId="28" borderId="60" applyNumberFormat="0" applyFont="0" applyAlignment="0" applyProtection="0"/>
    <xf numFmtId="0" fontId="13" fillId="28" borderId="87"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28" fillId="25" borderId="61" applyNumberFormat="0" applyAlignment="0" applyProtection="0"/>
    <xf numFmtId="0" fontId="28" fillId="25" borderId="69" applyNumberFormat="0" applyAlignment="0" applyProtection="0"/>
    <xf numFmtId="0" fontId="13" fillId="28" borderId="60" applyNumberFormat="0" applyFont="0" applyAlignment="0" applyProtection="0"/>
    <xf numFmtId="0" fontId="28" fillId="25" borderId="96"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8"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8" fillId="25"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25" fillId="12" borderId="67" applyNumberFormat="0" applyAlignment="0" applyProtection="0"/>
    <xf numFmtId="0" fontId="13" fillId="28" borderId="60" applyNumberFormat="0" applyFont="0" applyAlignment="0" applyProtection="0"/>
    <xf numFmtId="0" fontId="13" fillId="28" borderId="68" applyNumberFormat="0" applyFont="0" applyAlignment="0" applyProtection="0"/>
    <xf numFmtId="0" fontId="13" fillId="28" borderId="60" applyNumberFormat="0" applyFont="0" applyAlignment="0" applyProtection="0"/>
    <xf numFmtId="0" fontId="18" fillId="25" borderId="67" applyNumberFormat="0" applyAlignment="0" applyProtection="0"/>
    <xf numFmtId="0" fontId="18" fillId="25" borderId="66" applyNumberFormat="0" applyAlignment="0" applyProtection="0"/>
    <xf numFmtId="0" fontId="25" fillId="12"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30" fillId="0" borderId="65" applyNumberFormat="0" applyFill="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25" fillId="12" borderId="66" applyNumberForma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71" applyNumberFormat="0" applyFont="0" applyAlignment="0" applyProtection="0"/>
    <xf numFmtId="0" fontId="13" fillId="28" borderId="63" applyNumberFormat="0" applyFont="0" applyAlignment="0" applyProtection="0"/>
    <xf numFmtId="0" fontId="30" fillId="0" borderId="73" applyNumberFormat="0" applyFill="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28" fillId="25" borderId="64" applyNumberFormat="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30" fillId="0" borderId="73" applyNumberFormat="0" applyFill="0" applyAlignment="0" applyProtection="0"/>
    <xf numFmtId="0" fontId="13" fillId="28" borderId="63" applyNumberFormat="0" applyFont="0" applyAlignment="0" applyProtection="0"/>
    <xf numFmtId="0" fontId="30" fillId="0" borderId="65" applyNumberFormat="0" applyFill="0" applyAlignment="0" applyProtection="0"/>
    <xf numFmtId="0" fontId="18" fillId="25"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28" fillId="25" borderId="72"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13" fillId="28" borderId="71"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30" fillId="0" borderId="70" applyNumberFormat="0" applyFill="0" applyAlignment="0" applyProtection="0"/>
    <xf numFmtId="0" fontId="13" fillId="28" borderId="68" applyNumberFormat="0" applyFont="0" applyAlignment="0" applyProtection="0"/>
    <xf numFmtId="0" fontId="18" fillId="25" borderId="67" applyNumberFormat="0" applyAlignment="0" applyProtection="0"/>
    <xf numFmtId="0" fontId="30" fillId="0" borderId="78" applyNumberFormat="0" applyFill="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25" fillId="12" borderId="67" applyNumberForma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30" fillId="0" borderId="89" applyNumberFormat="0" applyFill="0" applyAlignment="0" applyProtection="0"/>
    <xf numFmtId="0" fontId="13" fillId="28" borderId="68" applyNumberFormat="0" applyFont="0" applyAlignment="0" applyProtection="0"/>
    <xf numFmtId="0" fontId="30" fillId="0" borderId="94" applyNumberFormat="0" applyFill="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69" applyNumberFormat="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77" applyNumberFormat="0" applyAlignment="0" applyProtection="0"/>
    <xf numFmtId="0" fontId="30" fillId="0" borderId="70" applyNumberFormat="0" applyFill="0" applyAlignment="0" applyProtection="0"/>
    <xf numFmtId="0" fontId="18" fillId="25"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30" fillId="0" borderId="86" applyNumberFormat="0" applyFill="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74" applyNumberFormat="0" applyAlignment="0" applyProtection="0"/>
    <xf numFmtId="0" fontId="25" fillId="12"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30" fillId="0" borderId="73" applyNumberFormat="0" applyFill="0" applyAlignment="0" applyProtection="0"/>
    <xf numFmtId="0" fontId="13" fillId="28" borderId="71" applyNumberFormat="0" applyFont="0" applyAlignment="0" applyProtection="0"/>
    <xf numFmtId="0" fontId="18" fillId="25" borderId="74" applyNumberFormat="0" applyAlignment="0" applyProtection="0"/>
    <xf numFmtId="0" fontId="25" fillId="12" borderId="82" applyNumberFormat="0" applyAlignment="0" applyProtection="0"/>
    <xf numFmtId="0" fontId="13" fillId="28" borderId="79" applyNumberFormat="0" applyFon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25" fillId="12" borderId="74" applyNumberForma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8" fillId="25" borderId="8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72" applyNumberFormat="0" applyAlignment="0" applyProtection="0"/>
    <xf numFmtId="0" fontId="13" fillId="28" borderId="71" applyNumberFormat="0" applyFont="0" applyAlignment="0" applyProtection="0"/>
    <xf numFmtId="0" fontId="30" fillId="0" borderId="81" applyNumberFormat="0" applyFill="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80" applyNumberFormat="0" applyAlignment="0" applyProtection="0"/>
    <xf numFmtId="0" fontId="30" fillId="0" borderId="73" applyNumberFormat="0" applyFill="0" applyAlignment="0" applyProtection="0"/>
    <xf numFmtId="0" fontId="18" fillId="25"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9" applyNumberFormat="0" applyFont="0" applyAlignment="0" applyProtection="0"/>
    <xf numFmtId="0" fontId="13" fillId="28" borderId="71"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75" applyNumberFormat="0" applyAlignment="0" applyProtection="0"/>
    <xf numFmtId="0" fontId="30" fillId="0" borderId="86" applyNumberFormat="0" applyFill="0" applyAlignment="0" applyProtection="0"/>
    <xf numFmtId="0" fontId="28" fillId="25" borderId="93"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91" applyNumberForma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85" applyNumberFormat="0" applyAlignment="0" applyProtection="0"/>
    <xf numFmtId="0" fontId="30" fillId="0" borderId="78" applyNumberFormat="0" applyFill="0" applyAlignment="0" applyProtection="0"/>
    <xf numFmtId="0" fontId="18" fillId="25"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25" fillId="12" borderId="91"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82" applyNumberFormat="0" applyAlignment="0" applyProtection="0"/>
    <xf numFmtId="0" fontId="25" fillId="12"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30" fillId="0" borderId="81" applyNumberFormat="0" applyFill="0" applyAlignment="0" applyProtection="0"/>
    <xf numFmtId="0" fontId="13" fillId="28" borderId="79" applyNumberFormat="0" applyFont="0" applyAlignment="0" applyProtection="0"/>
    <xf numFmtId="0" fontId="18" fillId="25" borderId="82" applyNumberFormat="0" applyAlignment="0" applyProtection="0"/>
    <xf numFmtId="0" fontId="25" fillId="12" borderId="90" applyNumberFormat="0" applyAlignment="0" applyProtection="0"/>
    <xf numFmtId="0" fontId="13" fillId="28" borderId="87" applyNumberFormat="0" applyFon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25" fillId="12" borderId="82" applyNumberForma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8" fillId="25" borderId="9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0" applyNumberFormat="0" applyAlignment="0" applyProtection="0"/>
    <xf numFmtId="0" fontId="13" fillId="28" borderId="79" applyNumberFormat="0" applyFont="0" applyAlignment="0" applyProtection="0"/>
    <xf numFmtId="0" fontId="30" fillId="0" borderId="89" applyNumberFormat="0" applyFill="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8" applyNumberFormat="0" applyAlignment="0" applyProtection="0"/>
    <xf numFmtId="0" fontId="30" fillId="0" borderId="81" applyNumberFormat="0" applyFill="0" applyAlignment="0" applyProtection="0"/>
    <xf numFmtId="0" fontId="18" fillId="25"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87" applyNumberFormat="0" applyFont="0" applyAlignment="0" applyProtection="0"/>
    <xf numFmtId="0" fontId="13" fillId="28" borderId="79" applyNumberFormat="0" applyFont="0" applyAlignment="0" applyProtection="0"/>
    <xf numFmtId="0" fontId="28" fillId="25" borderId="85" applyNumberFormat="0" applyAlignment="0" applyProtection="0"/>
    <xf numFmtId="0" fontId="13" fillId="28" borderId="84" applyNumberFormat="0" applyFon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30" fillId="0" borderId="94"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28" fillId="25" borderId="93" applyNumberFormat="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92"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8" fillId="25"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25" fillId="12" borderId="91" applyNumberFormat="0" applyAlignment="0" applyProtection="0"/>
    <xf numFmtId="0" fontId="13" fillId="28" borderId="84" applyNumberFormat="0" applyFont="0" applyAlignment="0" applyProtection="0"/>
    <xf numFmtId="0" fontId="13" fillId="28" borderId="92" applyNumberFormat="0" applyFont="0" applyAlignment="0" applyProtection="0"/>
    <xf numFmtId="0" fontId="13" fillId="28" borderId="84" applyNumberFormat="0" applyFont="0" applyAlignment="0" applyProtection="0"/>
    <xf numFmtId="0" fontId="18" fillId="25" borderId="91" applyNumberFormat="0" applyAlignment="0" applyProtection="0"/>
    <xf numFmtId="0" fontId="18" fillId="25" borderId="90" applyNumberFormat="0" applyAlignment="0" applyProtection="0"/>
    <xf numFmtId="0" fontId="25" fillId="12"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89" applyNumberFormat="0" applyFill="0" applyAlignment="0" applyProtection="0"/>
    <xf numFmtId="0" fontId="13" fillId="28" borderId="87" applyNumberFormat="0" applyFont="0" applyAlignment="0" applyProtection="0"/>
    <xf numFmtId="0" fontId="18" fillId="25" borderId="90" applyNumberFormat="0" applyAlignment="0" applyProtection="0"/>
    <xf numFmtId="0" fontId="13" fillId="28" borderId="95" applyNumberFormat="0" applyFon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25" fillId="12" borderId="90" applyNumberForma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96" applyNumberForma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88" applyNumberFormat="0" applyAlignment="0" applyProtection="0"/>
    <xf numFmtId="0" fontId="13" fillId="28" borderId="87" applyNumberFormat="0" applyFon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95"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30" fillId="0" borderId="89" applyNumberFormat="0" applyFill="0" applyAlignment="0" applyProtection="0"/>
    <xf numFmtId="0" fontId="18" fillId="25"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30" fillId="0" borderId="94" applyNumberFormat="0" applyFill="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25" fillId="12" borderId="91" applyNumberForma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30" fillId="0" borderId="94" applyNumberFormat="0" applyFill="0" applyAlignment="0" applyProtection="0"/>
    <xf numFmtId="0" fontId="18" fillId="25"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30" fillId="0" borderId="97" applyNumberFormat="0" applyFill="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30" fillId="0" borderId="97" applyNumberFormat="0" applyFill="0" applyAlignment="0" applyProtection="0"/>
    <xf numFmtId="0" fontId="18" fillId="25"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32" fillId="0" borderId="0"/>
    <xf numFmtId="0" fontId="13" fillId="28" borderId="108" applyNumberFormat="0" applyFont="0" applyAlignment="0" applyProtection="0"/>
    <xf numFmtId="0" fontId="25" fillId="12" borderId="114" applyNumberFormat="0" applyAlignment="0" applyProtection="0"/>
    <xf numFmtId="0" fontId="28" fillId="25" borderId="109" applyNumberFormat="0" applyAlignment="0" applyProtection="0"/>
    <xf numFmtId="0" fontId="13" fillId="28" borderId="104" applyNumberFormat="0" applyFont="0" applyAlignment="0" applyProtection="0"/>
    <xf numFmtId="0" fontId="13" fillId="28" borderId="108" applyNumberFormat="0" applyFont="0" applyAlignment="0" applyProtection="0"/>
    <xf numFmtId="0" fontId="28" fillId="25" borderId="116"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8" fillId="25" borderId="118" applyNumberFormat="0" applyAlignment="0" applyProtection="0"/>
    <xf numFmtId="0" fontId="30" fillId="0" borderId="117" applyNumberFormat="0" applyFill="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15" applyNumberFormat="0" applyFont="0" applyAlignment="0" applyProtection="0"/>
    <xf numFmtId="0" fontId="30" fillId="0" borderId="110" applyNumberFormat="0" applyFill="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14" applyNumberFormat="0" applyAlignment="0" applyProtection="0"/>
    <xf numFmtId="0" fontId="25" fillId="12" borderId="107"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8" fillId="25" borderId="99" applyNumberFormat="0" applyAlignment="0" applyProtection="0"/>
    <xf numFmtId="0" fontId="13" fillId="28" borderId="104" applyNumberFormat="0" applyFont="0" applyAlignment="0" applyProtection="0"/>
    <xf numFmtId="0" fontId="13" fillId="28" borderId="123" applyNumberFormat="0" applyFont="0" applyAlignment="0" applyProtection="0"/>
    <xf numFmtId="0" fontId="13" fillId="28" borderId="111" applyNumberFormat="0" applyFont="0" applyAlignment="0" applyProtection="0"/>
    <xf numFmtId="0" fontId="25" fillId="12" borderId="107" applyNumberFormat="0" applyAlignment="0" applyProtection="0"/>
    <xf numFmtId="0" fontId="28" fillId="25" borderId="109" applyNumberFormat="0" applyAlignment="0" applyProtection="0"/>
    <xf numFmtId="0" fontId="18" fillId="25" borderId="107" applyNumberFormat="0" applyAlignment="0" applyProtection="0"/>
    <xf numFmtId="0" fontId="13" fillId="28" borderId="108" applyNumberFormat="0" applyFont="0" applyAlignment="0" applyProtection="0"/>
    <xf numFmtId="0" fontId="25" fillId="12" borderId="99" applyNumberFormat="0" applyAlignment="0" applyProtection="0"/>
    <xf numFmtId="0" fontId="25" fillId="12" borderId="107" applyNumberFormat="0" applyAlignment="0" applyProtection="0"/>
    <xf numFmtId="0" fontId="25" fillId="12" borderId="107"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13" fillId="28" borderId="108" applyNumberFormat="0" applyFont="0" applyAlignment="0" applyProtection="0"/>
    <xf numFmtId="0" fontId="30" fillId="0" borderId="102"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30" fillId="0" borderId="110" applyNumberFormat="0" applyFill="0" applyAlignment="0" applyProtection="0"/>
    <xf numFmtId="0" fontId="30" fillId="0" borderId="117" applyNumberFormat="0" applyFill="0" applyAlignment="0" applyProtection="0"/>
    <xf numFmtId="0" fontId="13" fillId="28" borderId="100" applyNumberFormat="0" applyFont="0" applyAlignment="0" applyProtection="0"/>
    <xf numFmtId="0" fontId="13" fillId="28" borderId="104" applyNumberFormat="0" applyFont="0" applyAlignment="0" applyProtection="0"/>
    <xf numFmtId="0" fontId="30" fillId="0" borderId="102" applyNumberFormat="0" applyFill="0" applyAlignment="0" applyProtection="0"/>
    <xf numFmtId="0" fontId="28" fillId="25" borderId="101" applyNumberFormat="0" applyAlignment="0" applyProtection="0"/>
    <xf numFmtId="0" fontId="13" fillId="28" borderId="100" applyNumberFormat="0" applyFon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30" fillId="0" borderId="102" applyNumberFormat="0" applyFill="0" applyAlignment="0" applyProtection="0"/>
    <xf numFmtId="0" fontId="13" fillId="28" borderId="100" applyNumberFormat="0" applyFont="0" applyAlignment="0" applyProtection="0"/>
    <xf numFmtId="0" fontId="18" fillId="25" borderId="99" applyNumberFormat="0" applyAlignment="0" applyProtection="0"/>
    <xf numFmtId="0" fontId="28" fillId="25" borderId="112" applyNumberFormat="0" applyAlignment="0" applyProtection="0"/>
    <xf numFmtId="0" fontId="25" fillId="12" borderId="107"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43" applyNumberFormat="0" applyFont="0" applyAlignment="0" applyProtection="0"/>
    <xf numFmtId="0" fontId="13" fillId="28" borderId="100" applyNumberFormat="0" applyFont="0" applyAlignment="0" applyProtection="0"/>
    <xf numFmtId="0" fontId="25" fillId="12" borderId="118" applyNumberForma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28" fillId="25" borderId="101" applyNumberFormat="0" applyAlignment="0" applyProtection="0"/>
    <xf numFmtId="0" fontId="13" fillId="28" borderId="104" applyNumberFormat="0" applyFont="0" applyAlignment="0" applyProtection="0"/>
    <xf numFmtId="0" fontId="13" fillId="28" borderId="100" applyNumberFormat="0" applyFont="0" applyAlignment="0" applyProtection="0"/>
    <xf numFmtId="0" fontId="13" fillId="28" borderId="108" applyNumberFormat="0" applyFon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8" fillId="25" borderId="109" applyNumberFormat="0" applyAlignment="0" applyProtection="0"/>
    <xf numFmtId="0" fontId="13" fillId="28" borderId="100" applyNumberFormat="0" applyFont="0" applyAlignment="0" applyProtection="0"/>
    <xf numFmtId="0" fontId="28" fillId="25" borderId="133" applyNumberFormat="0" applyAlignment="0" applyProtection="0"/>
    <xf numFmtId="0" fontId="30" fillId="0" borderId="102" applyNumberFormat="0" applyFill="0" applyAlignment="0" applyProtection="0"/>
    <xf numFmtId="0" fontId="18" fillId="25"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28" fillId="25" borderId="109" applyNumberFormat="0" applyAlignment="0" applyProtection="0"/>
    <xf numFmtId="0" fontId="13" fillId="28" borderId="100" applyNumberFormat="0" applyFont="0" applyAlignment="0" applyProtection="0"/>
    <xf numFmtId="0" fontId="13" fillId="28" borderId="108" applyNumberFormat="0" applyFont="0" applyAlignment="0" applyProtection="0"/>
    <xf numFmtId="0" fontId="13" fillId="28" borderId="100" applyNumberFormat="0" applyFont="0" applyAlignment="0" applyProtection="0"/>
    <xf numFmtId="0" fontId="13" fillId="28" borderId="104" applyNumberFormat="0" applyFont="0" applyAlignment="0" applyProtection="0"/>
    <xf numFmtId="0" fontId="25" fillId="12" borderId="103" applyNumberFormat="0" applyAlignment="0" applyProtection="0"/>
    <xf numFmtId="0" fontId="13" fillId="28" borderId="132" applyNumberFormat="0" applyFon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18" fillId="25" borderId="114"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28" fillId="25" borderId="105"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3" fillId="28" borderId="108" applyNumberFormat="0" applyFont="0" applyAlignment="0" applyProtection="0"/>
    <xf numFmtId="0" fontId="13" fillId="28" borderId="108" applyNumberFormat="0" applyFont="0" applyAlignment="0" applyProtection="0"/>
    <xf numFmtId="0" fontId="18" fillId="25" borderId="107" applyNumberForma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8" fillId="25" borderId="114" applyNumberFormat="0" applyAlignment="0" applyProtection="0"/>
    <xf numFmtId="0" fontId="28" fillId="25" borderId="109" applyNumberFormat="0" applyAlignment="0" applyProtection="0"/>
    <xf numFmtId="0" fontId="13" fillId="28" borderId="111" applyNumberFormat="0" applyFont="0" applyAlignment="0" applyProtection="0"/>
    <xf numFmtId="0" fontId="13" fillId="28" borderId="108"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18" fillId="25" borderId="107" applyNumberFormat="0" applyAlignment="0" applyProtection="0"/>
    <xf numFmtId="0" fontId="13" fillId="28" borderId="104" applyNumberFormat="0" applyFont="0" applyAlignment="0" applyProtection="0"/>
    <xf numFmtId="0" fontId="30" fillId="0" borderId="110" applyNumberFormat="0" applyFill="0" applyAlignment="0" applyProtection="0"/>
    <xf numFmtId="0" fontId="18" fillId="25"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25" fillId="12" borderId="118" applyNumberFormat="0" applyAlignment="0" applyProtection="0"/>
    <xf numFmtId="0" fontId="18" fillId="25" borderId="118" applyNumberForma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25" fillId="12" borderId="107"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25" fillId="12" borderId="107" applyNumberFormat="0" applyAlignment="0" applyProtection="0"/>
    <xf numFmtId="0" fontId="18" fillId="25" borderId="119"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7"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28" fillId="25" borderId="109" applyNumberFormat="0" applyAlignment="0" applyProtection="0"/>
    <xf numFmtId="0" fontId="13" fillId="28" borderId="108" applyNumberFormat="0" applyFont="0" applyAlignment="0" applyProtection="0"/>
    <xf numFmtId="0" fontId="18" fillId="25" borderId="118" applyNumberFormat="0" applyAlignment="0" applyProtection="0"/>
    <xf numFmtId="0" fontId="18" fillId="25" borderId="119" applyNumberFormat="0" applyAlignment="0" applyProtection="0"/>
    <xf numFmtId="0" fontId="18" fillId="25"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30" fillId="0" borderId="122" applyNumberFormat="0" applyFill="0" applyAlignment="0" applyProtection="0"/>
    <xf numFmtId="0" fontId="30" fillId="0" borderId="117" applyNumberFormat="0" applyFill="0" applyAlignment="0" applyProtection="0"/>
    <xf numFmtId="0" fontId="18" fillId="25" borderId="103" applyNumberFormat="0" applyAlignment="0" applyProtection="0"/>
    <xf numFmtId="0" fontId="13" fillId="28" borderId="104" applyNumberFormat="0" applyFon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13" fillId="28" borderId="120" applyNumberFormat="0" applyFont="0" applyAlignment="0" applyProtection="0"/>
    <xf numFmtId="0" fontId="18" fillId="25" borderId="107" applyNumberFormat="0" applyAlignment="0" applyProtection="0"/>
    <xf numFmtId="0" fontId="30" fillId="0" borderId="110" applyNumberFormat="0" applyFill="0" applyAlignment="0" applyProtection="0"/>
    <xf numFmtId="0" fontId="18" fillId="25" borderId="107" applyNumberFormat="0" applyAlignment="0" applyProtection="0"/>
    <xf numFmtId="0" fontId="25" fillId="12"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30" fillId="0" borderId="106" applyNumberFormat="0" applyFill="0" applyAlignment="0" applyProtection="0"/>
    <xf numFmtId="0" fontId="30" fillId="0" borderId="110" applyNumberFormat="0" applyFill="0" applyAlignment="0" applyProtection="0"/>
    <xf numFmtId="0" fontId="28" fillId="25" borderId="116" applyNumberFormat="0" applyAlignment="0" applyProtection="0"/>
    <xf numFmtId="0" fontId="28" fillId="25" borderId="112"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30" fillId="0" borderId="113" applyNumberFormat="0" applyFill="0" applyAlignment="0" applyProtection="0"/>
    <xf numFmtId="0" fontId="30" fillId="0" borderId="110" applyNumberFormat="0" applyFill="0" applyAlignment="0" applyProtection="0"/>
    <xf numFmtId="0" fontId="28" fillId="25" borderId="144" applyNumberFormat="0" applyAlignment="0" applyProtection="0"/>
    <xf numFmtId="0" fontId="30" fillId="0" borderId="110" applyNumberFormat="0" applyFill="0" applyAlignment="0" applyProtection="0"/>
    <xf numFmtId="0" fontId="13" fillId="28" borderId="128" applyNumberFormat="0" applyFont="0" applyAlignment="0" applyProtection="0"/>
    <xf numFmtId="0" fontId="25" fillId="12" borderId="118" applyNumberFormat="0" applyAlignment="0" applyProtection="0"/>
    <xf numFmtId="0" fontId="25" fillId="12" borderId="107" applyNumberFormat="0" applyAlignment="0" applyProtection="0"/>
    <xf numFmtId="0" fontId="25" fillId="12" borderId="119" applyNumberForma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8" applyNumberFormat="0" applyFont="0" applyAlignment="0" applyProtection="0"/>
    <xf numFmtId="0" fontId="28" fillId="25" borderId="109" applyNumberFormat="0" applyAlignment="0" applyProtection="0"/>
    <xf numFmtId="0" fontId="13" fillId="28" borderId="120" applyNumberFormat="0" applyFont="0" applyAlignment="0" applyProtection="0"/>
    <xf numFmtId="0" fontId="28" fillId="25" borderId="109" applyNumberFormat="0" applyAlignment="0" applyProtection="0"/>
    <xf numFmtId="0" fontId="28" fillId="25" borderId="121" applyNumberFormat="0" applyAlignment="0" applyProtection="0"/>
    <xf numFmtId="0" fontId="30" fillId="0" borderId="122" applyNumberFormat="0" applyFill="0" applyAlignment="0" applyProtection="0"/>
    <xf numFmtId="0" fontId="13" fillId="28" borderId="120" applyNumberFormat="0" applyFont="0" applyAlignment="0" applyProtection="0"/>
    <xf numFmtId="0" fontId="28" fillId="25" borderId="112"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13" fillId="28" borderId="108" applyNumberFormat="0" applyFont="0" applyAlignment="0" applyProtection="0"/>
    <xf numFmtId="0" fontId="30" fillId="0" borderId="117" applyNumberFormat="0" applyFill="0" applyAlignment="0" applyProtection="0"/>
    <xf numFmtId="0" fontId="13" fillId="28" borderId="111" applyNumberFormat="0" applyFont="0" applyAlignment="0" applyProtection="0"/>
    <xf numFmtId="0" fontId="30" fillId="0" borderId="113" applyNumberFormat="0" applyFill="0" applyAlignment="0" applyProtection="0"/>
    <xf numFmtId="0" fontId="13" fillId="28" borderId="111" applyNumberFormat="0" applyFont="0" applyAlignment="0" applyProtection="0"/>
    <xf numFmtId="0" fontId="18" fillId="25" borderId="114" applyNumberFormat="0" applyAlignment="0" applyProtection="0"/>
    <xf numFmtId="0" fontId="18" fillId="25" borderId="119" applyNumberFormat="0" applyAlignment="0" applyProtection="0"/>
    <xf numFmtId="0" fontId="13" fillId="28" borderId="120" applyNumberFormat="0" applyFon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25" fillId="12" borderId="114" applyNumberForma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8" applyNumberFormat="0" applyAlignment="0" applyProtection="0"/>
    <xf numFmtId="0" fontId="13" fillId="28" borderId="111" applyNumberFormat="0" applyFont="0" applyAlignment="0" applyProtection="0"/>
    <xf numFmtId="0" fontId="28" fillId="25" borderId="116" applyNumberForma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28" fillId="25" borderId="112" applyNumberFormat="0" applyAlignment="0" applyProtection="0"/>
    <xf numFmtId="0" fontId="13" fillId="28" borderId="111" applyNumberFormat="0" applyFon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20" applyNumberFormat="0" applyFont="0" applyAlignment="0" applyProtection="0"/>
    <xf numFmtId="0" fontId="13" fillId="28" borderId="111" applyNumberFormat="0" applyFont="0" applyAlignment="0" applyProtection="0"/>
    <xf numFmtId="0" fontId="30" fillId="0" borderId="117" applyNumberFormat="0" applyFill="0" applyAlignment="0" applyProtection="0"/>
    <xf numFmtId="0" fontId="30" fillId="0" borderId="113" applyNumberFormat="0" applyFill="0" applyAlignment="0" applyProtection="0"/>
    <xf numFmtId="0" fontId="18" fillId="25"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30" fillId="0" borderId="122" applyNumberFormat="0" applyFill="0" applyAlignment="0" applyProtection="0"/>
    <xf numFmtId="0" fontId="13" fillId="28" borderId="111" applyNumberFormat="0" applyFont="0" applyAlignment="0" applyProtection="0"/>
    <xf numFmtId="0" fontId="13" fillId="28" borderId="115" applyNumberFormat="0" applyFont="0" applyAlignment="0" applyProtection="0"/>
    <xf numFmtId="0" fontId="13" fillId="28" borderId="111" applyNumberFormat="0" applyFont="0" applyAlignment="0" applyProtection="0"/>
    <xf numFmtId="0" fontId="25" fillId="12" borderId="127" applyNumberFormat="0" applyAlignment="0" applyProtection="0"/>
    <xf numFmtId="0" fontId="13" fillId="28" borderId="115" applyNumberFormat="0" applyFont="0" applyAlignment="0" applyProtection="0"/>
    <xf numFmtId="0" fontId="18" fillId="25" borderId="118" applyNumberFormat="0" applyAlignment="0" applyProtection="0"/>
    <xf numFmtId="0" fontId="18" fillId="25" borderId="118" applyNumberFormat="0" applyAlignment="0" applyProtection="0"/>
    <xf numFmtId="0" fontId="30" fillId="0" borderId="117" applyNumberFormat="0" applyFill="0" applyAlignment="0" applyProtection="0"/>
    <xf numFmtId="0" fontId="25" fillId="12" borderId="119" applyNumberFormat="0" applyAlignment="0" applyProtection="0"/>
    <xf numFmtId="0" fontId="18" fillId="25" borderId="118" applyNumberFormat="0" applyAlignment="0" applyProtection="0"/>
    <xf numFmtId="0" fontId="13" fillId="28" borderId="128"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18" fillId="25" borderId="127" applyNumberFormat="0" applyAlignment="0" applyProtection="0"/>
    <xf numFmtId="0" fontId="18" fillId="25" borderId="119" applyNumberFormat="0" applyAlignment="0" applyProtection="0"/>
    <xf numFmtId="0" fontId="13" fillId="28" borderId="115" applyNumberFormat="0" applyFont="0" applyAlignment="0" applyProtection="0"/>
    <xf numFmtId="0" fontId="13" fillId="28" borderId="143" applyNumberFormat="0" applyFont="0" applyAlignment="0" applyProtection="0"/>
    <xf numFmtId="0" fontId="13" fillId="28" borderId="132" applyNumberFormat="0" applyFont="0" applyAlignment="0" applyProtection="0"/>
    <xf numFmtId="0" fontId="18" fillId="25" borderId="119" applyNumberFormat="0" applyAlignment="0" applyProtection="0"/>
    <xf numFmtId="0" fontId="25" fillId="12" borderId="118" applyNumberFormat="0" applyAlignment="0" applyProtection="0"/>
    <xf numFmtId="0" fontId="28" fillId="25" borderId="116" applyNumberFormat="0" applyAlignment="0" applyProtection="0"/>
    <xf numFmtId="0" fontId="28" fillId="25" borderId="116" applyNumberFormat="0" applyAlignment="0" applyProtection="0"/>
    <xf numFmtId="0" fontId="25" fillId="12" borderId="118" applyNumberForma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27"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30" fillId="0" borderId="117"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18" fillId="25" borderId="118" applyNumberFormat="0" applyAlignment="0" applyProtection="0"/>
    <xf numFmtId="0" fontId="30" fillId="0" borderId="122" applyNumberFormat="0" applyFill="0" applyAlignment="0" applyProtection="0"/>
    <xf numFmtId="0" fontId="30" fillId="0" borderId="117" applyNumberFormat="0" applyFill="0" applyAlignment="0" applyProtection="0"/>
    <xf numFmtId="0" fontId="28" fillId="25" borderId="116"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18" fillId="25" borderId="118" applyNumberForma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25" fillId="12" borderId="118" applyNumberFormat="0" applyAlignment="0" applyProtection="0"/>
    <xf numFmtId="0" fontId="13" fillId="28" borderId="115" applyNumberFormat="0" applyFont="0" applyAlignment="0" applyProtection="0"/>
    <xf numFmtId="0" fontId="28" fillId="25" borderId="121" applyNumberFormat="0" applyAlignment="0" applyProtection="0"/>
    <xf numFmtId="0" fontId="18" fillId="25" borderId="118" applyNumberFormat="0" applyAlignment="0" applyProtection="0"/>
    <xf numFmtId="0" fontId="25" fillId="12" borderId="119" applyNumberFormat="0" applyAlignment="0" applyProtection="0"/>
    <xf numFmtId="0" fontId="25" fillId="12" borderId="118" applyNumberFormat="0" applyAlignment="0" applyProtection="0"/>
    <xf numFmtId="0" fontId="28" fillId="25" borderId="121" applyNumberFormat="0" applyAlignment="0" applyProtection="0"/>
    <xf numFmtId="0" fontId="28" fillId="25" borderId="121"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25" fillId="12" borderId="146" applyNumberFormat="0" applyAlignment="0" applyProtection="0"/>
    <xf numFmtId="0" fontId="30" fillId="0" borderId="117" applyNumberFormat="0" applyFill="0" applyAlignment="0" applyProtection="0"/>
    <xf numFmtId="0" fontId="30" fillId="0" borderId="117"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28" fillId="25" borderId="116"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19" applyNumberFormat="0" applyAlignment="0" applyProtection="0"/>
    <xf numFmtId="0" fontId="25" fillId="12" borderId="118" applyNumberFormat="0" applyAlignment="0" applyProtection="0"/>
    <xf numFmtId="0" fontId="13" fillId="28" borderId="120"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25" fillId="12" borderId="118" applyNumberFormat="0" applyAlignment="0" applyProtection="0"/>
    <xf numFmtId="0" fontId="28" fillId="25" borderId="121"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30" fillId="0" borderId="122" applyNumberFormat="0" applyFill="0" applyAlignment="0" applyProtection="0"/>
    <xf numFmtId="0" fontId="13" fillId="28" borderId="128" applyNumberFormat="0" applyFont="0" applyAlignment="0" applyProtection="0"/>
    <xf numFmtId="0" fontId="28" fillId="25" borderId="124" applyNumberFormat="0" applyAlignment="0" applyProtection="0"/>
    <xf numFmtId="0" fontId="25" fillId="12" borderId="127" applyNumberFormat="0" applyAlignment="0" applyProtection="0"/>
    <xf numFmtId="0" fontId="25" fillId="12" borderId="119" applyNumberForma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8" fillId="25" borderId="119" applyNumberFormat="0" applyAlignment="0" applyProtection="0"/>
    <xf numFmtId="0" fontId="13" fillId="28" borderId="128" applyNumberFormat="0" applyFont="0" applyAlignment="0" applyProtection="0"/>
    <xf numFmtId="0" fontId="25" fillId="12" borderId="119" applyNumberFormat="0" applyAlignment="0" applyProtection="0"/>
    <xf numFmtId="0" fontId="18" fillId="25" borderId="119" applyNumberFormat="0" applyAlignment="0" applyProtection="0"/>
    <xf numFmtId="0" fontId="18" fillId="25" borderId="119" applyNumberFormat="0" applyAlignment="0" applyProtection="0"/>
    <xf numFmtId="0" fontId="28" fillId="25" borderId="121" applyNumberFormat="0" applyAlignment="0" applyProtection="0"/>
    <xf numFmtId="0" fontId="25" fillId="12" borderId="119" applyNumberFormat="0" applyAlignment="0" applyProtection="0"/>
    <xf numFmtId="0" fontId="18" fillId="25" borderId="146" applyNumberFormat="0" applyAlignment="0" applyProtection="0"/>
    <xf numFmtId="0" fontId="30" fillId="0" borderId="130" applyNumberFormat="0" applyFill="0" applyAlignment="0" applyProtection="0"/>
    <xf numFmtId="0" fontId="25" fillId="12" borderId="119" applyNumberFormat="0" applyAlignment="0" applyProtection="0"/>
    <xf numFmtId="0" fontId="18" fillId="25" borderId="127" applyNumberFormat="0" applyAlignment="0" applyProtection="0"/>
    <xf numFmtId="0" fontId="18" fillId="25" borderId="146" applyNumberFormat="0" applyAlignment="0" applyProtection="0"/>
    <xf numFmtId="0" fontId="25" fillId="12" borderId="146" applyNumberFormat="0" applyAlignment="0" applyProtection="0"/>
    <xf numFmtId="0" fontId="13" fillId="28" borderId="120" applyNumberFormat="0" applyFon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25" fillId="12" borderId="119" applyNumberFormat="0" applyAlignment="0" applyProtection="0"/>
    <xf numFmtId="0" fontId="13" fillId="28" borderId="120" applyNumberFormat="0" applyFont="0" applyAlignment="0" applyProtection="0"/>
    <xf numFmtId="0" fontId="30" fillId="0" borderId="122" applyNumberFormat="0" applyFill="0" applyAlignment="0" applyProtection="0"/>
    <xf numFmtId="0" fontId="13" fillId="28" borderId="120" applyNumberFormat="0" applyFont="0" applyAlignment="0" applyProtection="0"/>
    <xf numFmtId="0" fontId="18" fillId="25" borderId="127" applyNumberFormat="0" applyAlignment="0" applyProtection="0"/>
    <xf numFmtId="0" fontId="18" fillId="25" borderId="127" applyNumberFormat="0" applyAlignment="0" applyProtection="0"/>
    <xf numFmtId="0" fontId="28" fillId="25" borderId="144" applyNumberFormat="0" applyAlignment="0" applyProtection="0"/>
    <xf numFmtId="0" fontId="25" fillId="12" borderId="127" applyNumberFormat="0" applyAlignment="0" applyProtection="0"/>
    <xf numFmtId="0" fontId="13" fillId="28" borderId="120" applyNumberFormat="0" applyFont="0" applyAlignment="0" applyProtection="0"/>
    <xf numFmtId="0" fontId="13" fillId="28" borderId="143" applyNumberFormat="0" applyFont="0" applyAlignment="0" applyProtection="0"/>
    <xf numFmtId="0" fontId="28" fillId="25" borderId="129" applyNumberFormat="0" applyAlignment="0" applyProtection="0"/>
    <xf numFmtId="0" fontId="28" fillId="25" borderId="129" applyNumberFormat="0" applyAlignment="0" applyProtection="0"/>
    <xf numFmtId="0" fontId="18" fillId="25" borderId="138" applyNumberFormat="0" applyAlignment="0" applyProtection="0"/>
    <xf numFmtId="0" fontId="13" fillId="28" borderId="128" applyNumberFormat="0" applyFont="0" applyAlignment="0" applyProtection="0"/>
    <xf numFmtId="0" fontId="28" fillId="25" borderId="121" applyNumberFormat="0" applyAlignment="0" applyProtection="0"/>
    <xf numFmtId="0" fontId="13" fillId="28" borderId="123" applyNumberFormat="0" applyFon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3" fillId="28" borderId="143" applyNumberFormat="0" applyFont="0" applyAlignment="0" applyProtection="0"/>
    <xf numFmtId="0" fontId="28" fillId="25" borderId="129" applyNumberFormat="0" applyAlignment="0" applyProtection="0"/>
    <xf numFmtId="0" fontId="28" fillId="25" borderId="121" applyNumberFormat="0" applyAlignment="0" applyProtection="0"/>
    <xf numFmtId="0" fontId="18" fillId="25" borderId="126" applyNumberFormat="0" applyAlignment="0" applyProtection="0"/>
    <xf numFmtId="0" fontId="13" fillId="28" borderId="123"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22" applyNumberFormat="0" applyFill="0" applyAlignment="0" applyProtection="0"/>
    <xf numFmtId="0" fontId="13" fillId="28" borderId="123" applyNumberFormat="0" applyFon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0" applyNumberFormat="0" applyFont="0" applyAlignment="0" applyProtection="0"/>
    <xf numFmtId="0" fontId="18" fillId="25" borderId="146" applyNumberFormat="0" applyAlignment="0" applyProtection="0"/>
    <xf numFmtId="0" fontId="13" fillId="28" borderId="143" applyNumberFormat="0" applyFont="0" applyAlignment="0" applyProtection="0"/>
    <xf numFmtId="0" fontId="18" fillId="25" borderId="131" applyNumberFormat="0" applyAlignment="0" applyProtection="0"/>
    <xf numFmtId="0" fontId="30" fillId="0" borderId="150" applyNumberFormat="0" applyFill="0" applyAlignment="0" applyProtection="0"/>
    <xf numFmtId="0" fontId="18" fillId="25" borderId="119" applyNumberFormat="0" applyAlignment="0" applyProtection="0"/>
    <xf numFmtId="0" fontId="30" fillId="0" borderId="130" applyNumberFormat="0" applyFill="0" applyAlignment="0" applyProtection="0"/>
    <xf numFmtId="0" fontId="25" fillId="12" borderId="131" applyNumberForma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25" fillId="12" borderId="119" applyNumberFormat="0" applyAlignment="0" applyProtection="0"/>
    <xf numFmtId="0" fontId="28" fillId="25" borderId="121" applyNumberFormat="0" applyAlignment="0" applyProtection="0"/>
    <xf numFmtId="0" fontId="13" fillId="28" borderId="120" applyNumberFormat="0" applyFont="0" applyAlignment="0" applyProtection="0"/>
    <xf numFmtId="0" fontId="28" fillId="25" borderId="121" applyNumberFormat="0" applyAlignment="0" applyProtection="0"/>
    <xf numFmtId="0" fontId="30" fillId="0" borderId="122" applyNumberFormat="0" applyFill="0" applyAlignment="0" applyProtection="0"/>
    <xf numFmtId="0" fontId="25" fillId="12" borderId="119" applyNumberForma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27" applyNumberFormat="0" applyAlignment="0" applyProtection="0"/>
    <xf numFmtId="0" fontId="13" fillId="28" borderId="123" applyNumberFormat="0" applyFont="0" applyAlignment="0" applyProtection="0"/>
    <xf numFmtId="0" fontId="25" fillId="12" borderId="127" applyNumberFormat="0" applyAlignment="0" applyProtection="0"/>
    <xf numFmtId="0" fontId="13" fillId="28" borderId="128" applyNumberFormat="0" applyFont="0" applyAlignment="0" applyProtection="0"/>
    <xf numFmtId="0" fontId="28" fillId="25" borderId="144" applyNumberFormat="0" applyAlignment="0" applyProtection="0"/>
    <xf numFmtId="0" fontId="30" fillId="0" borderId="145" applyNumberFormat="0" applyFill="0" applyAlignment="0" applyProtection="0"/>
    <xf numFmtId="0" fontId="30" fillId="0" borderId="125" applyNumberFormat="0" applyFill="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41" applyNumberFormat="0" applyFill="0" applyAlignment="0" applyProtection="0"/>
    <xf numFmtId="0" fontId="25" fillId="12" borderId="126"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25" fillId="12" borderId="146" applyNumberFormat="0" applyAlignment="0" applyProtection="0"/>
    <xf numFmtId="0" fontId="30" fillId="0" borderId="130" applyNumberFormat="0" applyFill="0" applyAlignment="0" applyProtection="0"/>
    <xf numFmtId="0" fontId="28" fillId="25" borderId="129" applyNumberFormat="0" applyAlignment="0" applyProtection="0"/>
    <xf numFmtId="0" fontId="30" fillId="0" borderId="134" applyNumberFormat="0" applyFill="0" applyAlignment="0" applyProtection="0"/>
    <xf numFmtId="0" fontId="30" fillId="0" borderId="134" applyNumberFormat="0" applyFill="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43" applyNumberFormat="0" applyFont="0" applyAlignment="0" applyProtection="0"/>
    <xf numFmtId="0" fontId="13" fillId="28" borderId="123" applyNumberFormat="0" applyFont="0" applyAlignment="0" applyProtection="0"/>
    <xf numFmtId="0" fontId="28" fillId="25" borderId="133"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35"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7" applyNumberFormat="0" applyFill="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31" applyNumberFormat="0" applyAlignment="0" applyProtection="0"/>
    <xf numFmtId="0" fontId="25" fillId="12" borderId="127" applyNumberFormat="0" applyAlignment="0" applyProtection="0"/>
    <xf numFmtId="0" fontId="18" fillId="25" borderId="146" applyNumberFormat="0" applyAlignment="0" applyProtection="0"/>
    <xf numFmtId="0" fontId="18" fillId="25" borderId="146"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28" fillId="25" borderId="136" applyNumberFormat="0" applyAlignment="0" applyProtection="0"/>
    <xf numFmtId="0" fontId="18" fillId="25" borderId="127" applyNumberFormat="0" applyAlignment="0" applyProtection="0"/>
    <xf numFmtId="0" fontId="18" fillId="25" borderId="131" applyNumberFormat="0" applyAlignment="0" applyProtection="0"/>
    <xf numFmtId="0" fontId="25" fillId="12" borderId="127" applyNumberFormat="0" applyAlignment="0" applyProtection="0"/>
    <xf numFmtId="0" fontId="18" fillId="25" borderId="146" applyNumberFormat="0" applyAlignment="0" applyProtection="0"/>
    <xf numFmtId="0" fontId="13" fillId="28" borderId="132" applyNumberFormat="0" applyFont="0" applyAlignment="0" applyProtection="0"/>
    <xf numFmtId="0" fontId="28" fillId="25" borderId="129" applyNumberFormat="0" applyAlignment="0" applyProtection="0"/>
    <xf numFmtId="0" fontId="18" fillId="25" borderId="127" applyNumberFormat="0" applyAlignment="0" applyProtection="0"/>
    <xf numFmtId="0" fontId="13" fillId="28" borderId="123" applyNumberFormat="0" applyFont="0" applyAlignment="0" applyProtection="0"/>
    <xf numFmtId="0" fontId="13" fillId="28" borderId="143" applyNumberFormat="0" applyFont="0" applyAlignment="0" applyProtection="0"/>
    <xf numFmtId="0" fontId="18" fillId="25" borderId="127" applyNumberForma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30" applyNumberFormat="0" applyFill="0" applyAlignment="0" applyProtection="0"/>
    <xf numFmtId="0" fontId="30" fillId="0" borderId="130" applyNumberFormat="0" applyFill="0" applyAlignment="0" applyProtection="0"/>
    <xf numFmtId="0" fontId="13" fillId="28" borderId="123"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3" applyNumberFormat="0" applyFont="0" applyAlignment="0" applyProtection="0"/>
    <xf numFmtId="0" fontId="18" fillId="25" borderId="127" applyNumberFormat="0" applyAlignment="0" applyProtection="0"/>
    <xf numFmtId="0" fontId="25" fillId="12" borderId="138"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13" fillId="28" borderId="135"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46" applyNumberFormat="0" applyAlignment="0" applyProtection="0"/>
    <xf numFmtId="0" fontId="28" fillId="25" borderId="129"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28" fillId="25" borderId="129" applyNumberFormat="0" applyAlignment="0" applyProtection="0"/>
    <xf numFmtId="0" fontId="28" fillId="25" borderId="144" applyNumberFormat="0" applyAlignment="0" applyProtection="0"/>
    <xf numFmtId="0" fontId="13" fillId="28" borderId="128" applyNumberFormat="0" applyFont="0" applyAlignment="0" applyProtection="0"/>
    <xf numFmtId="0" fontId="18" fillId="25" borderId="127"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30" fillId="0" borderId="137" applyNumberFormat="0" applyFill="0" applyAlignment="0" applyProtection="0"/>
    <xf numFmtId="0" fontId="13" fillId="28" borderId="128" applyNumberFormat="0" applyFont="0" applyAlignment="0" applyProtection="0"/>
    <xf numFmtId="0" fontId="13" fillId="28" borderId="143"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18" fillId="25" borderId="127" applyNumberFormat="0" applyAlignment="0" applyProtection="0"/>
    <xf numFmtId="0" fontId="13" fillId="28" borderId="128"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28" fillId="25" borderId="136" applyNumberFormat="0" applyAlignment="0" applyProtection="0"/>
    <xf numFmtId="0" fontId="13" fillId="28" borderId="128" applyNumberFormat="0" applyFon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35" applyNumberFormat="0" applyFont="0" applyAlignment="0" applyProtection="0"/>
    <xf numFmtId="0" fontId="18" fillId="25" borderId="131" applyNumberFormat="0" applyAlignment="0" applyProtection="0"/>
    <xf numFmtId="0" fontId="25" fillId="12"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30" fillId="0" borderId="134" applyNumberFormat="0" applyFill="0" applyAlignment="0" applyProtection="0"/>
    <xf numFmtId="0" fontId="13" fillId="28" borderId="132" applyNumberFormat="0" applyFont="0" applyAlignment="0" applyProtection="0"/>
    <xf numFmtId="0" fontId="18" fillId="25" borderId="131" applyNumberFormat="0" applyAlignment="0" applyProtection="0"/>
    <xf numFmtId="0" fontId="30" fillId="0" borderId="141" applyNumberFormat="0" applyFill="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25" fillId="12" borderId="131" applyNumberForma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13" fillId="28" borderId="143"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28" fillId="25" borderId="133" applyNumberFormat="0" applyAlignment="0" applyProtection="0"/>
    <xf numFmtId="0" fontId="18" fillId="25" borderId="146" applyNumberForma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28" fillId="25" borderId="140" applyNumberFormat="0" applyAlignment="0" applyProtection="0"/>
    <xf numFmtId="0" fontId="30" fillId="0" borderId="134" applyNumberFormat="0" applyFill="0" applyAlignment="0" applyProtection="0"/>
    <xf numFmtId="0" fontId="18" fillId="25"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30" fillId="0" borderId="145"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8" applyNumberFormat="0" applyAlignment="0" applyProtection="0"/>
    <xf numFmtId="0" fontId="25" fillId="12"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30" fillId="0" borderId="137" applyNumberFormat="0" applyFill="0" applyAlignment="0" applyProtection="0"/>
    <xf numFmtId="0" fontId="13" fillId="28" borderId="135" applyNumberFormat="0" applyFont="0" applyAlignment="0" applyProtection="0"/>
    <xf numFmtId="0" fontId="18" fillId="25" borderId="138" applyNumberFormat="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25" fillId="12" borderId="138" applyNumberForma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47" applyNumberForma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28" fillId="25" borderId="136" applyNumberFormat="0" applyAlignment="0" applyProtection="0"/>
    <xf numFmtId="0" fontId="13" fillId="28" borderId="135" applyNumberFormat="0" applyFon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52" applyNumberFormat="0" applyFont="0" applyAlignment="0" applyProtection="0"/>
    <xf numFmtId="0" fontId="30" fillId="0" borderId="137" applyNumberFormat="0" applyFill="0" applyAlignment="0" applyProtection="0"/>
    <xf numFmtId="0" fontId="18" fillId="25"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28" fillId="25" borderId="144" applyNumberFormat="0" applyAlignment="0" applyProtection="0"/>
    <xf numFmtId="0" fontId="13" fillId="28" borderId="135" applyNumberFormat="0" applyFont="0" applyAlignment="0" applyProtection="0"/>
    <xf numFmtId="0" fontId="28" fillId="25" borderId="140" applyNumberFormat="0" applyAlignment="0" applyProtection="0"/>
    <xf numFmtId="0" fontId="13" fillId="28" borderId="139" applyNumberFormat="0" applyFon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30" fillId="0" borderId="141" applyNumberFormat="0" applyFill="0" applyAlignment="0" applyProtection="0"/>
    <xf numFmtId="0" fontId="13" fillId="28" borderId="139" applyNumberFormat="0" applyFont="0" applyAlignment="0" applyProtection="0"/>
    <xf numFmtId="0" fontId="18" fillId="25" borderId="142" applyNumberFormat="0" applyAlignment="0" applyProtection="0"/>
    <xf numFmtId="0" fontId="28" fillId="25" borderId="144" applyNumberFormat="0" applyAlignment="0" applyProtection="0"/>
    <xf numFmtId="0" fontId="18" fillId="25" borderId="146"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45" applyNumberFormat="0" applyFill="0" applyAlignment="0" applyProtection="0"/>
    <xf numFmtId="0" fontId="13" fillId="28" borderId="139" applyNumberFormat="0" applyFont="0" applyAlignment="0" applyProtection="0"/>
    <xf numFmtId="0" fontId="13" fillId="28" borderId="143"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28" fillId="25" borderId="140" applyNumberFormat="0" applyAlignment="0" applyProtection="0"/>
    <xf numFmtId="0" fontId="25" fillId="12" borderId="146" applyNumberFormat="0" applyAlignment="0" applyProtection="0"/>
    <xf numFmtId="0" fontId="13" fillId="28" borderId="139" applyNumberFormat="0" applyFont="0" applyAlignment="0" applyProtection="0"/>
    <xf numFmtId="0" fontId="25" fillId="12" borderId="146"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54" applyNumberFormat="0" applyFill="0" applyAlignment="0" applyProtection="0"/>
    <xf numFmtId="0" fontId="13" fillId="28" borderId="139" applyNumberFormat="0" applyFont="0" applyAlignment="0" applyProtection="0"/>
    <xf numFmtId="0" fontId="28" fillId="25" borderId="144" applyNumberFormat="0" applyAlignment="0" applyProtection="0"/>
    <xf numFmtId="0" fontId="30" fillId="0" borderId="141" applyNumberFormat="0" applyFill="0" applyAlignment="0" applyProtection="0"/>
    <xf numFmtId="0" fontId="18" fillId="25"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43" applyNumberFormat="0" applyFont="0" applyAlignment="0" applyProtection="0"/>
    <xf numFmtId="0" fontId="13" fillId="28" borderId="139" applyNumberFormat="0" applyFont="0" applyAlignment="0" applyProtection="0"/>
    <xf numFmtId="0" fontId="13" fillId="28" borderId="143" applyNumberFormat="0" applyFont="0" applyAlignment="0" applyProtection="0"/>
    <xf numFmtId="0" fontId="13" fillId="28" borderId="139" applyNumberFormat="0" applyFont="0" applyAlignment="0" applyProtection="0"/>
    <xf numFmtId="0" fontId="18" fillId="25" borderId="151" applyNumberFormat="0" applyAlignment="0" applyProtection="0"/>
    <xf numFmtId="0" fontId="28" fillId="25" borderId="149" applyNumberFormat="0" applyAlignment="0" applyProtection="0"/>
    <xf numFmtId="0" fontId="28" fillId="25" borderId="144" applyNumberFormat="0" applyAlignment="0" applyProtection="0"/>
    <xf numFmtId="0" fontId="30" fillId="0" borderId="150"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25" fillId="12" borderId="146" applyNumberFormat="0" applyAlignment="0" applyProtection="0"/>
    <xf numFmtId="0" fontId="30" fillId="0" borderId="145" applyNumberFormat="0" applyFill="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3" applyNumberFormat="0" applyFont="0" applyAlignment="0" applyProtection="0"/>
    <xf numFmtId="0" fontId="13" fillId="28" borderId="143" applyNumberFormat="0" applyFont="0" applyAlignment="0" applyProtection="0"/>
    <xf numFmtId="0" fontId="28" fillId="25" borderId="144" applyNumberFormat="0" applyAlignment="0" applyProtection="0"/>
    <xf numFmtId="0" fontId="25" fillId="12" borderId="147"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30" fillId="0" borderId="145"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18" fillId="25" borderId="147" applyNumberFormat="0" applyAlignment="0" applyProtection="0"/>
    <xf numFmtId="0" fontId="18" fillId="25" borderId="146" applyNumberFormat="0" applyAlignment="0" applyProtection="0"/>
    <xf numFmtId="0" fontId="25" fillId="12" borderId="146" applyNumberFormat="0" applyAlignment="0" applyProtection="0"/>
    <xf numFmtId="0" fontId="30" fillId="0" borderId="145" applyNumberFormat="0" applyFill="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18" fillId="25" borderId="146" applyNumberFormat="0" applyAlignment="0" applyProtection="0"/>
    <xf numFmtId="0" fontId="28" fillId="25" borderId="149" applyNumberFormat="0" applyAlignment="0" applyProtection="0"/>
    <xf numFmtId="0" fontId="30" fillId="0" borderId="145" applyNumberFormat="0" applyFill="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18" fillId="25" borderId="147" applyNumberFormat="0" applyAlignment="0" applyProtection="0"/>
    <xf numFmtId="0" fontId="18" fillId="25" borderId="146" applyNumberFormat="0" applyAlignment="0" applyProtection="0"/>
    <xf numFmtId="0" fontId="13" fillId="28" borderId="143" applyNumberFormat="0" applyFont="0" applyAlignment="0" applyProtection="0"/>
    <xf numFmtId="0" fontId="25" fillId="12" borderId="151" applyNumberFormat="0" applyAlignment="0" applyProtection="0"/>
    <xf numFmtId="0" fontId="13" fillId="28" borderId="143" applyNumberFormat="0" applyFont="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28" fillId="25" borderId="153"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18" fillId="25" borderId="146" applyNumberFormat="0" applyAlignment="0" applyProtection="0"/>
    <xf numFmtId="0" fontId="28" fillId="25" borderId="144"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30" fillId="0" borderId="150" applyNumberFormat="0" applyFill="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25" fillId="12" borderId="147" applyNumberForma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30" fillId="0" borderId="150" applyNumberFormat="0" applyFill="0" applyAlignment="0" applyProtection="0"/>
    <xf numFmtId="0" fontId="18" fillId="25"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13" fillId="28" borderId="152" applyNumberFormat="0" applyFont="0" applyAlignment="0" applyProtection="0"/>
  </cellStyleXfs>
  <cellXfs count="169">
    <xf numFmtId="0" fontId="0" fillId="0" borderId="0" xfId="0"/>
    <xf numFmtId="0" fontId="3"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vertical="center"/>
      <protection locked="0"/>
    </xf>
    <xf numFmtId="0" fontId="8" fillId="5" borderId="1" xfId="0" applyFont="1" applyFill="1" applyBorder="1" applyAlignment="1">
      <alignment horizontal="center" vertical="center" wrapText="1"/>
    </xf>
    <xf numFmtId="0" fontId="10" fillId="3" borderId="3" xfId="0" applyFont="1" applyFill="1" applyBorder="1" applyAlignment="1">
      <alignment vertical="center"/>
    </xf>
    <xf numFmtId="0" fontId="11" fillId="3" borderId="4" xfId="0" applyFont="1" applyFill="1" applyBorder="1" applyAlignment="1">
      <alignment horizontal="center" wrapText="1"/>
    </xf>
    <xf numFmtId="0" fontId="11" fillId="3" borderId="4"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center" wrapText="1"/>
      <protection locked="0"/>
    </xf>
    <xf numFmtId="0" fontId="4" fillId="0" borderId="0" xfId="0" applyFont="1" applyProtection="1">
      <protection locked="0"/>
    </xf>
    <xf numFmtId="0" fontId="7" fillId="0" borderId="0" xfId="0" applyFont="1" applyProtection="1">
      <protection locked="0"/>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9" borderId="2"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3" fillId="2" borderId="0" xfId="0" applyFont="1" applyFill="1" applyAlignment="1">
      <alignment horizontal="center" vertical="center" textRotation="90"/>
    </xf>
    <xf numFmtId="0" fontId="33" fillId="29" borderId="0" xfId="0" applyFont="1" applyFill="1" applyAlignment="1">
      <alignment horizontal="center" vertical="center" textRotation="90"/>
    </xf>
    <xf numFmtId="0" fontId="2" fillId="2" borderId="0" xfId="0" applyFont="1" applyFill="1" applyAlignment="1">
      <alignment horizontal="center" vertical="center"/>
    </xf>
    <xf numFmtId="0" fontId="7" fillId="0" borderId="0" xfId="0" applyFont="1"/>
    <xf numFmtId="0" fontId="10" fillId="3" borderId="4" xfId="0" applyFont="1" applyFill="1" applyBorder="1" applyAlignment="1">
      <alignment vertical="center"/>
    </xf>
    <xf numFmtId="0" fontId="35" fillId="6" borderId="30" xfId="0" applyFont="1" applyFill="1" applyBorder="1" applyAlignment="1">
      <alignment horizontal="left" vertical="center"/>
    </xf>
    <xf numFmtId="0" fontId="40" fillId="31" borderId="163" xfId="0" applyFont="1" applyFill="1" applyBorder="1"/>
    <xf numFmtId="0" fontId="38" fillId="31" borderId="30" xfId="0" applyFont="1" applyFill="1" applyBorder="1"/>
    <xf numFmtId="0" fontId="36" fillId="31" borderId="30" xfId="0" applyFont="1" applyFill="1" applyBorder="1"/>
    <xf numFmtId="0" fontId="37" fillId="0" borderId="165" xfId="0" applyFont="1" applyBorder="1"/>
    <xf numFmtId="0" fontId="0" fillId="4" borderId="0" xfId="0" applyFill="1"/>
    <xf numFmtId="0" fontId="37" fillId="4" borderId="0" xfId="0" applyFont="1" applyFill="1"/>
    <xf numFmtId="0" fontId="0" fillId="4" borderId="166" xfId="0" applyFill="1" applyBorder="1"/>
    <xf numFmtId="0" fontId="41" fillId="3" borderId="165" xfId="0" applyFont="1" applyFill="1" applyBorder="1"/>
    <xf numFmtId="0" fontId="0" fillId="0" borderId="169" xfId="0" applyBorder="1" applyAlignment="1">
      <alignment horizontal="center"/>
    </xf>
    <xf numFmtId="0" fontId="0" fillId="0" borderId="170" xfId="0" applyBorder="1" applyAlignment="1">
      <alignment horizontal="center"/>
    </xf>
    <xf numFmtId="0" fontId="0" fillId="0" borderId="171" xfId="0" applyBorder="1" applyAlignment="1">
      <alignment horizontal="center"/>
    </xf>
    <xf numFmtId="0" fontId="42" fillId="3" borderId="167" xfId="0" applyFont="1" applyFill="1" applyBorder="1" applyAlignment="1">
      <alignment horizontal="center"/>
    </xf>
    <xf numFmtId="0" fontId="42" fillId="3" borderId="172" xfId="0" applyFont="1" applyFill="1" applyBorder="1" applyAlignment="1">
      <alignment horizontal="center"/>
    </xf>
    <xf numFmtId="0" fontId="42" fillId="3" borderId="173" xfId="0" applyFont="1" applyFill="1" applyBorder="1" applyAlignment="1">
      <alignment horizontal="center"/>
    </xf>
    <xf numFmtId="0" fontId="42" fillId="3" borderId="175" xfId="0" applyFont="1" applyFill="1" applyBorder="1" applyAlignment="1">
      <alignment horizontal="center"/>
    </xf>
    <xf numFmtId="0" fontId="0" fillId="0" borderId="174" xfId="0" applyBorder="1" applyAlignment="1">
      <alignment horizontal="center"/>
    </xf>
    <xf numFmtId="49" fontId="46" fillId="31" borderId="1" xfId="0" applyNumberFormat="1" applyFont="1" applyFill="1" applyBorder="1" applyAlignment="1">
      <alignment horizontal="right" vertical="center"/>
    </xf>
    <xf numFmtId="0" fontId="49" fillId="2" borderId="0" xfId="0" applyFont="1" applyFill="1" applyAlignment="1">
      <alignment horizontal="center" vertical="center"/>
    </xf>
    <xf numFmtId="0" fontId="49" fillId="2" borderId="0" xfId="0" applyFont="1" applyFill="1" applyAlignment="1">
      <alignment horizontal="center" vertical="center" wrapText="1"/>
    </xf>
    <xf numFmtId="0" fontId="49" fillId="2" borderId="0" xfId="0" applyFont="1" applyFill="1" applyAlignment="1">
      <alignment horizontal="center" vertical="center" textRotation="90"/>
    </xf>
    <xf numFmtId="1" fontId="50" fillId="30" borderId="1" xfId="0" applyNumberFormat="1" applyFont="1" applyFill="1" applyBorder="1"/>
    <xf numFmtId="0" fontId="51" fillId="30" borderId="1" xfId="0" applyFont="1" applyFill="1" applyBorder="1" applyAlignment="1">
      <alignment horizontal="center"/>
    </xf>
    <xf numFmtId="0" fontId="49" fillId="30" borderId="1" xfId="0" applyFont="1" applyFill="1" applyBorder="1" applyAlignment="1">
      <alignment horizontal="center"/>
    </xf>
    <xf numFmtId="0" fontId="0" fillId="0" borderId="165" xfId="0" applyBorder="1"/>
    <xf numFmtId="0" fontId="52" fillId="6" borderId="0" xfId="0" applyFont="1" applyFill="1" applyAlignment="1">
      <alignment horizontal="left" vertical="center"/>
    </xf>
    <xf numFmtId="0" fontId="3" fillId="6" borderId="1" xfId="0" applyFont="1" applyFill="1" applyBorder="1" applyAlignment="1" applyProtection="1">
      <alignment horizontal="center" vertical="center"/>
      <protection locked="0"/>
    </xf>
    <xf numFmtId="0" fontId="3" fillId="30" borderId="1" xfId="0" applyFont="1" applyFill="1" applyBorder="1" applyAlignment="1" applyProtection="1">
      <alignment horizontal="center" vertical="center"/>
      <protection locked="0"/>
    </xf>
    <xf numFmtId="0" fontId="54" fillId="6" borderId="0" xfId="0" applyFont="1" applyFill="1" applyAlignment="1">
      <alignment horizontal="left" vertical="top"/>
    </xf>
    <xf numFmtId="0" fontId="52" fillId="30" borderId="1" xfId="0" applyFont="1" applyFill="1" applyBorder="1" applyAlignment="1">
      <alignment horizontal="left" vertical="center"/>
    </xf>
    <xf numFmtId="0" fontId="12" fillId="30" borderId="0" xfId="0" applyFont="1" applyFill="1" applyAlignment="1" applyProtection="1">
      <alignment horizontal="left" vertical="center" wrapText="1"/>
      <protection locked="0"/>
    </xf>
    <xf numFmtId="0" fontId="4" fillId="4" borderId="0" xfId="0" applyFont="1" applyFill="1"/>
    <xf numFmtId="0" fontId="48" fillId="30" borderId="0" xfId="0" applyFont="1" applyFill="1" applyProtection="1">
      <protection locked="0"/>
    </xf>
    <xf numFmtId="0" fontId="12" fillId="30" borderId="0" xfId="0" applyFont="1" applyFill="1" applyAlignment="1" applyProtection="1">
      <alignment horizontal="center" vertical="center" wrapText="1"/>
      <protection locked="0"/>
    </xf>
    <xf numFmtId="0" fontId="55" fillId="4" borderId="30" xfId="0" applyFont="1" applyFill="1" applyBorder="1" applyAlignment="1">
      <alignment horizontal="left" vertical="center"/>
    </xf>
    <xf numFmtId="0" fontId="10" fillId="3" borderId="4" xfId="0" applyFont="1" applyFill="1" applyBorder="1" applyAlignment="1">
      <alignment horizontal="left"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55" fillId="6" borderId="30" xfId="0" applyFont="1" applyFill="1" applyBorder="1" applyAlignment="1">
      <alignment horizontal="left" vertical="center"/>
    </xf>
    <xf numFmtId="0" fontId="3" fillId="30" borderId="1" xfId="0" applyFont="1" applyFill="1" applyBorder="1" applyAlignment="1">
      <alignment horizontal="center" vertical="center"/>
    </xf>
    <xf numFmtId="0" fontId="11" fillId="3" borderId="4" xfId="0" applyFont="1" applyFill="1" applyBorder="1" applyAlignment="1">
      <alignment horizontal="lef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vertical="center"/>
    </xf>
    <xf numFmtId="0" fontId="0" fillId="33" borderId="0" xfId="0" applyFill="1"/>
    <xf numFmtId="0" fontId="0" fillId="33" borderId="0" xfId="0" applyFill="1" applyAlignment="1">
      <alignment horizontal="right"/>
    </xf>
    <xf numFmtId="49" fontId="0" fillId="33" borderId="0" xfId="0" quotePrefix="1" applyNumberFormat="1" applyFill="1" applyAlignment="1">
      <alignment horizontal="right"/>
    </xf>
    <xf numFmtId="0" fontId="56" fillId="33" borderId="0" xfId="0" applyFont="1" applyFill="1" applyAlignment="1">
      <alignment horizontal="right"/>
    </xf>
    <xf numFmtId="16" fontId="0" fillId="33" borderId="0" xfId="0" quotePrefix="1" applyNumberFormat="1" applyFill="1" applyAlignment="1">
      <alignment horizontal="right"/>
    </xf>
    <xf numFmtId="0" fontId="37" fillId="33" borderId="176" xfId="0" applyFont="1" applyFill="1" applyBorder="1"/>
    <xf numFmtId="0" fontId="37" fillId="33" borderId="177" xfId="0" applyFont="1" applyFill="1" applyBorder="1"/>
    <xf numFmtId="0" fontId="37" fillId="33" borderId="2" xfId="0" applyFont="1" applyFill="1" applyBorder="1"/>
    <xf numFmtId="0" fontId="42" fillId="6" borderId="186" xfId="0" applyFont="1" applyFill="1" applyBorder="1"/>
    <xf numFmtId="0" fontId="42" fillId="6" borderId="187" xfId="0" applyFont="1" applyFill="1" applyBorder="1" applyAlignment="1">
      <alignment horizontal="center"/>
    </xf>
    <xf numFmtId="0" fontId="42" fillId="6" borderId="188" xfId="0" applyFont="1" applyFill="1" applyBorder="1" applyAlignment="1">
      <alignment horizontal="center"/>
    </xf>
    <xf numFmtId="0" fontId="42" fillId="6" borderId="189" xfId="0" applyFont="1" applyFill="1" applyBorder="1" applyAlignment="1">
      <alignment horizontal="center"/>
    </xf>
    <xf numFmtId="0" fontId="42" fillId="6" borderId="190" xfId="0" applyFont="1" applyFill="1" applyBorder="1" applyAlignment="1">
      <alignment horizontal="center"/>
    </xf>
    <xf numFmtId="0" fontId="42" fillId="6" borderId="191" xfId="0" applyFont="1" applyFill="1" applyBorder="1" applyAlignment="1">
      <alignment horizontal="center"/>
    </xf>
    <xf numFmtId="0" fontId="42" fillId="6" borderId="192" xfId="0" applyFont="1" applyFill="1" applyBorder="1" applyAlignment="1">
      <alignment horizontal="center"/>
    </xf>
    <xf numFmtId="0" fontId="42" fillId="6" borderId="193" xfId="0" applyFont="1" applyFill="1" applyBorder="1" applyAlignment="1">
      <alignment horizontal="center"/>
    </xf>
    <xf numFmtId="0" fontId="44" fillId="6" borderId="194" xfId="0" applyFont="1" applyFill="1" applyBorder="1" applyAlignment="1">
      <alignment horizontal="center"/>
    </xf>
    <xf numFmtId="0" fontId="43" fillId="6" borderId="191" xfId="0" applyFont="1" applyFill="1" applyBorder="1" applyAlignment="1">
      <alignment horizontal="center"/>
    </xf>
    <xf numFmtId="0" fontId="43" fillId="6" borderId="192" xfId="0" applyFont="1" applyFill="1" applyBorder="1" applyAlignment="1">
      <alignment horizontal="center"/>
    </xf>
    <xf numFmtId="0" fontId="42" fillId="3" borderId="195" xfId="0" applyFont="1" applyFill="1" applyBorder="1" applyAlignment="1">
      <alignment horizontal="center"/>
    </xf>
    <xf numFmtId="0" fontId="42" fillId="6" borderId="202" xfId="0" applyFont="1" applyFill="1" applyBorder="1"/>
    <xf numFmtId="0" fontId="42" fillId="6" borderId="203" xfId="0" applyFont="1" applyFill="1" applyBorder="1" applyAlignment="1">
      <alignment horizontal="center"/>
    </xf>
    <xf numFmtId="0" fontId="42" fillId="6" borderId="204" xfId="0" applyFont="1" applyFill="1" applyBorder="1" applyAlignment="1">
      <alignment horizontal="center"/>
    </xf>
    <xf numFmtId="0" fontId="42" fillId="6" borderId="205" xfId="0" applyFont="1" applyFill="1" applyBorder="1" applyAlignment="1">
      <alignment horizontal="center"/>
    </xf>
    <xf numFmtId="0" fontId="42" fillId="6" borderId="206" xfId="0" applyFont="1" applyFill="1" applyBorder="1" applyAlignment="1">
      <alignment horizontal="center"/>
    </xf>
    <xf numFmtId="0" fontId="42" fillId="6" borderId="207" xfId="0" applyFont="1" applyFill="1" applyBorder="1" applyAlignment="1">
      <alignment horizontal="center"/>
    </xf>
    <xf numFmtId="0" fontId="42" fillId="6" borderId="208" xfId="0" applyFont="1" applyFill="1" applyBorder="1" applyAlignment="1">
      <alignment horizontal="center"/>
    </xf>
    <xf numFmtId="0" fontId="42" fillId="6" borderId="209" xfId="0" applyFont="1" applyFill="1" applyBorder="1" applyAlignment="1">
      <alignment horizontal="center"/>
    </xf>
    <xf numFmtId="0" fontId="44" fillId="6" borderId="210" xfId="0" applyFont="1" applyFill="1" applyBorder="1" applyAlignment="1">
      <alignment horizontal="center"/>
    </xf>
    <xf numFmtId="0" fontId="43" fillId="6" borderId="207" xfId="0" applyFont="1" applyFill="1" applyBorder="1" applyAlignment="1">
      <alignment horizontal="center"/>
    </xf>
    <xf numFmtId="0" fontId="43" fillId="6" borderId="208" xfId="0" applyFont="1" applyFill="1" applyBorder="1" applyAlignment="1">
      <alignment horizontal="center"/>
    </xf>
    <xf numFmtId="0" fontId="12" fillId="0" borderId="211" xfId="0" applyFont="1" applyBorder="1" applyAlignment="1">
      <alignment horizontal="center" vertical="center"/>
    </xf>
    <xf numFmtId="0" fontId="12" fillId="0" borderId="211" xfId="0" applyFont="1" applyBorder="1" applyAlignment="1">
      <alignment horizontal="center" vertical="center" wrapText="1"/>
    </xf>
    <xf numFmtId="0" fontId="12" fillId="0" borderId="211" xfId="0" applyFont="1" applyBorder="1" applyAlignment="1">
      <alignment vertical="center" wrapText="1"/>
    </xf>
    <xf numFmtId="0" fontId="12" fillId="30" borderId="211" xfId="0" applyFont="1" applyFill="1" applyBorder="1" applyAlignment="1" applyProtection="1">
      <alignment horizontal="center" vertical="center" wrapText="1"/>
      <protection locked="0"/>
    </xf>
    <xf numFmtId="0" fontId="12" fillId="0" borderId="211" xfId="0" applyFont="1" applyBorder="1" applyAlignment="1" applyProtection="1">
      <alignment horizontal="center" vertical="center" wrapText="1"/>
      <protection locked="0"/>
    </xf>
    <xf numFmtId="0" fontId="5" fillId="6" borderId="211" xfId="0" applyFont="1" applyFill="1" applyBorder="1" applyAlignment="1">
      <alignment horizontal="center"/>
    </xf>
    <xf numFmtId="0" fontId="7" fillId="0" borderId="211" xfId="0" applyFont="1" applyBorder="1"/>
    <xf numFmtId="0" fontId="4" fillId="0" borderId="201" xfId="0" applyFont="1" applyBorder="1"/>
    <xf numFmtId="0" fontId="12" fillId="30" borderId="211" xfId="0" applyFont="1" applyFill="1" applyBorder="1" applyAlignment="1" applyProtection="1">
      <alignment horizontal="left" vertical="center" wrapText="1"/>
      <protection locked="0"/>
    </xf>
    <xf numFmtId="0" fontId="12" fillId="32" borderId="211" xfId="0" applyFont="1" applyFill="1" applyBorder="1" applyAlignment="1">
      <alignment horizontal="center" vertical="center" wrapText="1"/>
    </xf>
    <xf numFmtId="0" fontId="4" fillId="4" borderId="211" xfId="0" applyFont="1" applyFill="1" applyBorder="1"/>
    <xf numFmtId="0" fontId="12" fillId="0" borderId="211" xfId="1" applyFont="1" applyBorder="1" applyAlignment="1">
      <alignment vertical="center" wrapText="1"/>
    </xf>
    <xf numFmtId="0" fontId="58" fillId="0" borderId="211" xfId="1" applyFont="1" applyBorder="1" applyAlignment="1">
      <alignment vertical="center" wrapText="1"/>
    </xf>
    <xf numFmtId="0" fontId="7" fillId="0" borderId="201" xfId="0" applyFont="1" applyBorder="1"/>
    <xf numFmtId="0" fontId="58" fillId="0" borderId="211" xfId="0" applyFont="1" applyBorder="1" applyAlignment="1">
      <alignment vertical="center" wrapText="1"/>
    </xf>
    <xf numFmtId="0" fontId="0" fillId="30" borderId="211" xfId="0" applyFill="1" applyBorder="1" applyProtection="1">
      <protection locked="0"/>
    </xf>
    <xf numFmtId="0" fontId="4" fillId="0" borderId="211" xfId="0" applyFont="1" applyBorder="1"/>
    <xf numFmtId="0" fontId="45" fillId="3" borderId="211" xfId="0" applyFont="1" applyFill="1" applyBorder="1" applyAlignment="1">
      <alignment horizontal="center" vertical="center"/>
    </xf>
    <xf numFmtId="0" fontId="45" fillId="3" borderId="211" xfId="0" applyFont="1" applyFill="1" applyBorder="1" applyAlignment="1">
      <alignment horizontal="center" vertical="center" wrapText="1"/>
    </xf>
    <xf numFmtId="0" fontId="45" fillId="3" borderId="211" xfId="0" applyFont="1" applyFill="1" applyBorder="1" applyAlignment="1">
      <alignment vertical="center" wrapText="1"/>
    </xf>
    <xf numFmtId="0" fontId="45" fillId="3" borderId="211" xfId="0" applyFont="1" applyFill="1" applyBorder="1" applyAlignment="1">
      <alignment horizontal="left" vertical="center" wrapText="1"/>
    </xf>
    <xf numFmtId="0" fontId="45" fillId="3" borderId="211" xfId="0" applyFont="1" applyFill="1" applyBorder="1" applyAlignment="1">
      <alignment vertical="center"/>
    </xf>
    <xf numFmtId="0" fontId="39" fillId="3" borderId="211" xfId="0" applyFont="1" applyFill="1" applyBorder="1" applyAlignment="1">
      <alignment horizontal="center"/>
    </xf>
    <xf numFmtId="0" fontId="45" fillId="3" borderId="211" xfId="0" applyFont="1" applyFill="1" applyBorder="1"/>
    <xf numFmtId="0" fontId="4" fillId="0" borderId="201" xfId="0" applyFont="1" applyBorder="1" applyProtection="1">
      <protection locked="0"/>
    </xf>
    <xf numFmtId="0" fontId="45" fillId="3" borderId="211" xfId="0" applyFont="1" applyFill="1" applyBorder="1" applyAlignment="1" applyProtection="1">
      <alignment horizontal="left" vertical="center" wrapText="1"/>
      <protection locked="0"/>
    </xf>
    <xf numFmtId="0" fontId="45" fillId="3" borderId="211" xfId="0" applyFont="1" applyFill="1" applyBorder="1" applyAlignment="1" applyProtection="1">
      <alignment vertical="center"/>
      <protection locked="0"/>
    </xf>
    <xf numFmtId="0" fontId="60" fillId="4" borderId="155" xfId="0" applyFont="1" applyFill="1" applyBorder="1" applyAlignment="1">
      <alignment horizontal="left" vertical="top"/>
    </xf>
    <xf numFmtId="0" fontId="12" fillId="4" borderId="156" xfId="0" applyFont="1" applyFill="1" applyBorder="1" applyAlignment="1">
      <alignment horizontal="center" vertical="center"/>
    </xf>
    <xf numFmtId="0" fontId="12" fillId="4" borderId="157" xfId="0" applyFont="1" applyFill="1" applyBorder="1" applyAlignment="1">
      <alignment horizontal="center" vertical="center"/>
    </xf>
    <xf numFmtId="0" fontId="58" fillId="0" borderId="0" xfId="0" applyFont="1"/>
    <xf numFmtId="0" fontId="60" fillId="4" borderId="158" xfId="0" applyFont="1" applyFill="1" applyBorder="1" applyAlignment="1">
      <alignment horizontal="left" vertical="top"/>
    </xf>
    <xf numFmtId="0" fontId="60" fillId="4" borderId="0" xfId="0" applyFont="1" applyFill="1" applyAlignment="1">
      <alignment horizontal="center" vertical="center"/>
    </xf>
    <xf numFmtId="0" fontId="60" fillId="4" borderId="159" xfId="0" applyFont="1" applyFill="1" applyBorder="1" applyAlignment="1">
      <alignment horizontal="center" vertical="center"/>
    </xf>
    <xf numFmtId="0" fontId="61" fillId="6" borderId="176" xfId="0" applyFont="1" applyFill="1" applyBorder="1"/>
    <xf numFmtId="0" fontId="62" fillId="0" borderId="163" xfId="0" applyFont="1" applyBorder="1"/>
    <xf numFmtId="0" fontId="62" fillId="0" borderId="165" xfId="0" applyFont="1" applyBorder="1"/>
    <xf numFmtId="0" fontId="62" fillId="0" borderId="178" xfId="0" applyFont="1" applyBorder="1"/>
    <xf numFmtId="0" fontId="63" fillId="30" borderId="1" xfId="0" applyFont="1" applyFill="1" applyBorder="1" applyAlignment="1" applyProtection="1">
      <alignment horizontal="left" vertical="center"/>
      <protection locked="0"/>
    </xf>
    <xf numFmtId="0" fontId="41" fillId="3" borderId="168" xfId="0" applyFont="1" applyFill="1" applyBorder="1" applyAlignment="1">
      <alignment horizontal="center" wrapText="1"/>
    </xf>
    <xf numFmtId="0" fontId="0" fillId="0" borderId="180" xfId="0" applyBorder="1" applyAlignment="1">
      <alignment horizontal="center" wrapText="1"/>
    </xf>
    <xf numFmtId="0" fontId="0" fillId="0" borderId="181" xfId="0" applyBorder="1" applyAlignment="1">
      <alignment horizontal="center" wrapText="1"/>
    </xf>
    <xf numFmtId="0" fontId="41" fillId="3" borderId="182" xfId="0" applyFont="1" applyFill="1" applyBorder="1" applyAlignment="1">
      <alignment horizontal="center" wrapText="1"/>
    </xf>
    <xf numFmtId="0" fontId="0" fillId="0" borderId="183" xfId="0" applyBorder="1" applyAlignment="1">
      <alignment horizontal="center" wrapText="1"/>
    </xf>
    <xf numFmtId="0" fontId="0" fillId="0" borderId="184" xfId="0" applyBorder="1" applyAlignment="1">
      <alignment horizontal="center" wrapText="1"/>
    </xf>
    <xf numFmtId="0" fontId="0" fillId="0" borderId="185" xfId="0" applyBorder="1" applyAlignment="1">
      <alignment horizontal="center" wrapText="1"/>
    </xf>
    <xf numFmtId="0" fontId="47" fillId="31" borderId="30" xfId="0" applyFont="1" applyFill="1" applyBorder="1" applyAlignment="1">
      <alignment horizontal="right"/>
    </xf>
    <xf numFmtId="0" fontId="39" fillId="0" borderId="30" xfId="0" applyFont="1" applyBorder="1" applyAlignment="1">
      <alignment horizontal="right"/>
    </xf>
    <xf numFmtId="0" fontId="39" fillId="0" borderId="164" xfId="0" applyFont="1" applyBorder="1" applyAlignment="1">
      <alignment horizontal="right"/>
    </xf>
    <xf numFmtId="0" fontId="0" fillId="0" borderId="196" xfId="0" applyBorder="1" applyAlignment="1">
      <alignment horizontal="center" wrapText="1"/>
    </xf>
    <xf numFmtId="0" fontId="0" fillId="0" borderId="197" xfId="0" applyBorder="1" applyAlignment="1">
      <alignment horizontal="center" wrapText="1"/>
    </xf>
    <xf numFmtId="0" fontId="41" fillId="3" borderId="198" xfId="0" applyFont="1" applyFill="1" applyBorder="1" applyAlignment="1">
      <alignment horizontal="center" wrapText="1"/>
    </xf>
    <xf numFmtId="0" fontId="0" fillId="0" borderId="199" xfId="0" applyBorder="1" applyAlignment="1">
      <alignment horizontal="center" wrapText="1"/>
    </xf>
    <xf numFmtId="0" fontId="0" fillId="0" borderId="200" xfId="0" applyBorder="1" applyAlignment="1">
      <alignment horizontal="center" wrapText="1"/>
    </xf>
    <xf numFmtId="0" fontId="0" fillId="0" borderId="201" xfId="0" applyBorder="1" applyAlignment="1">
      <alignment horizontal="center" wrapText="1"/>
    </xf>
    <xf numFmtId="0" fontId="12" fillId="4" borderId="158" xfId="0" applyFont="1" applyFill="1" applyBorder="1" applyAlignment="1">
      <alignment horizontal="left" vertical="top" wrapText="1"/>
    </xf>
    <xf numFmtId="0" fontId="58" fillId="0" borderId="0" xfId="0" applyFont="1" applyAlignment="1">
      <alignment wrapText="1"/>
    </xf>
    <xf numFmtId="0" fontId="58" fillId="0" borderId="159" xfId="0" applyFont="1" applyBorder="1" applyAlignment="1">
      <alignment wrapText="1"/>
    </xf>
    <xf numFmtId="0" fontId="58" fillId="0" borderId="158" xfId="0" applyFont="1" applyBorder="1" applyAlignment="1">
      <alignment wrapText="1"/>
    </xf>
    <xf numFmtId="0" fontId="58" fillId="0" borderId="160" xfId="0" applyFont="1" applyBorder="1" applyAlignment="1">
      <alignment wrapText="1"/>
    </xf>
    <xf numFmtId="0" fontId="58" fillId="0" borderId="161" xfId="0" applyFont="1" applyBorder="1" applyAlignment="1">
      <alignment wrapText="1"/>
    </xf>
    <xf numFmtId="0" fontId="58" fillId="0" borderId="162" xfId="0" applyFont="1" applyBorder="1" applyAlignment="1">
      <alignment wrapText="1"/>
    </xf>
    <xf numFmtId="0" fontId="58" fillId="0" borderId="166" xfId="0" applyFont="1" applyBorder="1" applyAlignment="1">
      <alignment wrapText="1"/>
    </xf>
    <xf numFmtId="0" fontId="58" fillId="0" borderId="179" xfId="0" applyFont="1" applyBorder="1" applyAlignment="1">
      <alignment wrapText="1"/>
    </xf>
    <xf numFmtId="0" fontId="61" fillId="6" borderId="176" xfId="0" applyFont="1" applyFill="1" applyBorder="1"/>
    <xf numFmtId="0" fontId="58" fillId="0" borderId="177" xfId="0" applyFont="1" applyBorder="1"/>
    <xf numFmtId="0" fontId="58" fillId="0" borderId="2" xfId="0" applyFont="1" applyBorder="1"/>
    <xf numFmtId="0" fontId="57" fillId="30" borderId="176" xfId="0" applyFont="1" applyFill="1" applyBorder="1" applyAlignment="1" applyProtection="1">
      <alignment horizontal="right" vertical="center"/>
      <protection locked="0"/>
    </xf>
    <xf numFmtId="0" fontId="0" fillId="0" borderId="177"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53" fillId="30" borderId="176" xfId="0" applyFont="1" applyFill="1" applyBorder="1" applyAlignment="1" applyProtection="1">
      <alignment horizontal="right" vertical="center"/>
      <protection locked="0"/>
    </xf>
  </cellXfs>
  <cellStyles count="277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10" xfId="93" xr:uid="{00000000-0005-0000-0000-000019000000}"/>
    <cellStyle name="Calculation 10 10" xfId="838" xr:uid="{00000000-0005-0000-0000-00001A000000}"/>
    <cellStyle name="Calculation 10 11" xfId="918" xr:uid="{00000000-0005-0000-0000-00001B000000}"/>
    <cellStyle name="Calculation 10 12" xfId="1002" xr:uid="{00000000-0005-0000-0000-00001C000000}"/>
    <cellStyle name="Calculation 10 13" xfId="1080" xr:uid="{00000000-0005-0000-0000-00001D000000}"/>
    <cellStyle name="Calculation 10 14" xfId="1159" xr:uid="{00000000-0005-0000-0000-00001E000000}"/>
    <cellStyle name="Calculation 10 15" xfId="1234" xr:uid="{00000000-0005-0000-0000-00001F000000}"/>
    <cellStyle name="Calculation 10 16" xfId="1312" xr:uid="{00000000-0005-0000-0000-000020000000}"/>
    <cellStyle name="Calculation 10 17" xfId="1393" xr:uid="{00000000-0005-0000-0000-000021000000}"/>
    <cellStyle name="Calculation 10 18" xfId="1471" xr:uid="{00000000-0005-0000-0000-000022000000}"/>
    <cellStyle name="Calculation 10 19" xfId="1550" xr:uid="{00000000-0005-0000-0000-000023000000}"/>
    <cellStyle name="Calculation 10 2" xfId="223" xr:uid="{00000000-0005-0000-0000-000024000000}"/>
    <cellStyle name="Calculation 10 20" xfId="1628" xr:uid="{00000000-0005-0000-0000-000025000000}"/>
    <cellStyle name="Calculation 10 21" xfId="1700" xr:uid="{00000000-0005-0000-0000-000026000000}"/>
    <cellStyle name="Calculation 10 22" xfId="1773" xr:uid="{00000000-0005-0000-0000-000027000000}"/>
    <cellStyle name="Calculation 10 23" xfId="1901" xr:uid="{00000000-0005-0000-0000-000028000000}"/>
    <cellStyle name="Calculation 10 24" xfId="2007" xr:uid="{00000000-0005-0000-0000-000029000000}"/>
    <cellStyle name="Calculation 10 25" xfId="2099" xr:uid="{00000000-0005-0000-0000-00002A000000}"/>
    <cellStyle name="Calculation 10 26" xfId="2203" xr:uid="{00000000-0005-0000-0000-00002B000000}"/>
    <cellStyle name="Calculation 10 27" xfId="2239" xr:uid="{00000000-0005-0000-0000-00002C000000}"/>
    <cellStyle name="Calculation 10 28" xfId="2246" xr:uid="{00000000-0005-0000-0000-00002D000000}"/>
    <cellStyle name="Calculation 10 29" xfId="2449" xr:uid="{00000000-0005-0000-0000-00002E000000}"/>
    <cellStyle name="Calculation 10 3" xfId="271" xr:uid="{00000000-0005-0000-0000-00002F000000}"/>
    <cellStyle name="Calculation 10 30" xfId="2529" xr:uid="{00000000-0005-0000-0000-000030000000}"/>
    <cellStyle name="Calculation 10 31" xfId="2610" xr:uid="{00000000-0005-0000-0000-000031000000}"/>
    <cellStyle name="Calculation 10 32" xfId="2346" xr:uid="{00000000-0005-0000-0000-000032000000}"/>
    <cellStyle name="Calculation 10 33" xfId="2735" xr:uid="{00000000-0005-0000-0000-000033000000}"/>
    <cellStyle name="Calculation 10 4" xfId="42" xr:uid="{00000000-0005-0000-0000-000034000000}"/>
    <cellStyle name="Calculation 10 5" xfId="179" xr:uid="{00000000-0005-0000-0000-000035000000}"/>
    <cellStyle name="Calculation 10 6" xfId="435" xr:uid="{00000000-0005-0000-0000-000036000000}"/>
    <cellStyle name="Calculation 10 7" xfId="598" xr:uid="{00000000-0005-0000-0000-000037000000}"/>
    <cellStyle name="Calculation 10 8" xfId="678" xr:uid="{00000000-0005-0000-0000-000038000000}"/>
    <cellStyle name="Calculation 10 9" xfId="757" xr:uid="{00000000-0005-0000-0000-000039000000}"/>
    <cellStyle name="Calculation 11" xfId="113" xr:uid="{00000000-0005-0000-0000-00003A000000}"/>
    <cellStyle name="Calculation 11 10" xfId="858" xr:uid="{00000000-0005-0000-0000-00003B000000}"/>
    <cellStyle name="Calculation 11 11" xfId="938" xr:uid="{00000000-0005-0000-0000-00003C000000}"/>
    <cellStyle name="Calculation 11 12" xfId="1021" xr:uid="{00000000-0005-0000-0000-00003D000000}"/>
    <cellStyle name="Calculation 11 13" xfId="1100" xr:uid="{00000000-0005-0000-0000-00003E000000}"/>
    <cellStyle name="Calculation 11 14" xfId="1177" xr:uid="{00000000-0005-0000-0000-00003F000000}"/>
    <cellStyle name="Calculation 11 15" xfId="1253" xr:uid="{00000000-0005-0000-0000-000040000000}"/>
    <cellStyle name="Calculation 11 16" xfId="1331" xr:uid="{00000000-0005-0000-0000-000041000000}"/>
    <cellStyle name="Calculation 11 17" xfId="1412" xr:uid="{00000000-0005-0000-0000-000042000000}"/>
    <cellStyle name="Calculation 11 18" xfId="1490" xr:uid="{00000000-0005-0000-0000-000043000000}"/>
    <cellStyle name="Calculation 11 19" xfId="1569" xr:uid="{00000000-0005-0000-0000-000044000000}"/>
    <cellStyle name="Calculation 11 2" xfId="243" xr:uid="{00000000-0005-0000-0000-000045000000}"/>
    <cellStyle name="Calculation 11 20" xfId="1646" xr:uid="{00000000-0005-0000-0000-000046000000}"/>
    <cellStyle name="Calculation 11 21" xfId="1718" xr:uid="{00000000-0005-0000-0000-000047000000}"/>
    <cellStyle name="Calculation 11 22" xfId="1791" xr:uid="{00000000-0005-0000-0000-000048000000}"/>
    <cellStyle name="Calculation 11 23" xfId="1921" xr:uid="{00000000-0005-0000-0000-000049000000}"/>
    <cellStyle name="Calculation 11 24" xfId="2026" xr:uid="{00000000-0005-0000-0000-00004A000000}"/>
    <cellStyle name="Calculation 11 25" xfId="2117" xr:uid="{00000000-0005-0000-0000-00004B000000}"/>
    <cellStyle name="Calculation 11 26" xfId="2145" xr:uid="{00000000-0005-0000-0000-00004C000000}"/>
    <cellStyle name="Calculation 11 27" xfId="2154" xr:uid="{00000000-0005-0000-0000-00004D000000}"/>
    <cellStyle name="Calculation 11 28" xfId="2388" xr:uid="{00000000-0005-0000-0000-00004E000000}"/>
    <cellStyle name="Calculation 11 29" xfId="2469" xr:uid="{00000000-0005-0000-0000-00004F000000}"/>
    <cellStyle name="Calculation 11 3" xfId="143" xr:uid="{00000000-0005-0000-0000-000050000000}"/>
    <cellStyle name="Calculation 11 30" xfId="2547" xr:uid="{00000000-0005-0000-0000-000051000000}"/>
    <cellStyle name="Calculation 11 31" xfId="2630" xr:uid="{00000000-0005-0000-0000-000052000000}"/>
    <cellStyle name="Calculation 11 32" xfId="2677" xr:uid="{00000000-0005-0000-0000-000053000000}"/>
    <cellStyle name="Calculation 11 33" xfId="2753" xr:uid="{00000000-0005-0000-0000-000054000000}"/>
    <cellStyle name="Calculation 11 4" xfId="396" xr:uid="{00000000-0005-0000-0000-000055000000}"/>
    <cellStyle name="Calculation 11 5" xfId="374" xr:uid="{00000000-0005-0000-0000-000056000000}"/>
    <cellStyle name="Calculation 11 6" xfId="558" xr:uid="{00000000-0005-0000-0000-000057000000}"/>
    <cellStyle name="Calculation 11 7" xfId="618" xr:uid="{00000000-0005-0000-0000-000058000000}"/>
    <cellStyle name="Calculation 11 8" xfId="698" xr:uid="{00000000-0005-0000-0000-000059000000}"/>
    <cellStyle name="Calculation 11 9" xfId="777" xr:uid="{00000000-0005-0000-0000-00005A000000}"/>
    <cellStyle name="Calculation 12" xfId="127" xr:uid="{00000000-0005-0000-0000-00005B000000}"/>
    <cellStyle name="Calculation 12 10" xfId="872" xr:uid="{00000000-0005-0000-0000-00005C000000}"/>
    <cellStyle name="Calculation 12 11" xfId="951" xr:uid="{00000000-0005-0000-0000-00005D000000}"/>
    <cellStyle name="Calculation 12 12" xfId="1034" xr:uid="{00000000-0005-0000-0000-00005E000000}"/>
    <cellStyle name="Calculation 12 13" xfId="1113" xr:uid="{00000000-0005-0000-0000-00005F000000}"/>
    <cellStyle name="Calculation 12 14" xfId="1190" xr:uid="{00000000-0005-0000-0000-000060000000}"/>
    <cellStyle name="Calculation 12 15" xfId="1266" xr:uid="{00000000-0005-0000-0000-000061000000}"/>
    <cellStyle name="Calculation 12 16" xfId="1344" xr:uid="{00000000-0005-0000-0000-000062000000}"/>
    <cellStyle name="Calculation 12 17" xfId="1425" xr:uid="{00000000-0005-0000-0000-000063000000}"/>
    <cellStyle name="Calculation 12 18" xfId="1503" xr:uid="{00000000-0005-0000-0000-000064000000}"/>
    <cellStyle name="Calculation 12 19" xfId="1582" xr:uid="{00000000-0005-0000-0000-000065000000}"/>
    <cellStyle name="Calculation 12 2" xfId="257" xr:uid="{00000000-0005-0000-0000-000066000000}"/>
    <cellStyle name="Calculation 12 20" xfId="1660" xr:uid="{00000000-0005-0000-0000-000067000000}"/>
    <cellStyle name="Calculation 12 21" xfId="1730" xr:uid="{00000000-0005-0000-0000-000068000000}"/>
    <cellStyle name="Calculation 12 22" xfId="1803" xr:uid="{00000000-0005-0000-0000-000069000000}"/>
    <cellStyle name="Calculation 12 23" xfId="1935" xr:uid="{00000000-0005-0000-0000-00006A000000}"/>
    <cellStyle name="Calculation 12 24" xfId="1986" xr:uid="{00000000-0005-0000-0000-00006B000000}"/>
    <cellStyle name="Calculation 12 25" xfId="2131" xr:uid="{00000000-0005-0000-0000-00006C000000}"/>
    <cellStyle name="Calculation 12 26" xfId="2146" xr:uid="{00000000-0005-0000-0000-00006D000000}"/>
    <cellStyle name="Calculation 12 27" xfId="2074" xr:uid="{00000000-0005-0000-0000-00006E000000}"/>
    <cellStyle name="Calculation 12 28" xfId="2402" xr:uid="{00000000-0005-0000-0000-00006F000000}"/>
    <cellStyle name="Calculation 12 29" xfId="2483" xr:uid="{00000000-0005-0000-0000-000070000000}"/>
    <cellStyle name="Calculation 12 3" xfId="292" xr:uid="{00000000-0005-0000-0000-000071000000}"/>
    <cellStyle name="Calculation 12 30" xfId="2560" xr:uid="{00000000-0005-0000-0000-000072000000}"/>
    <cellStyle name="Calculation 12 31" xfId="2644" xr:uid="{00000000-0005-0000-0000-000073000000}"/>
    <cellStyle name="Calculation 12 32" xfId="2586" xr:uid="{00000000-0005-0000-0000-000074000000}"/>
    <cellStyle name="Calculation 12 33" xfId="2765" xr:uid="{00000000-0005-0000-0000-000075000000}"/>
    <cellStyle name="Calculation 12 4" xfId="393" xr:uid="{00000000-0005-0000-0000-000076000000}"/>
    <cellStyle name="Calculation 12 5" xfId="199" xr:uid="{00000000-0005-0000-0000-000077000000}"/>
    <cellStyle name="Calculation 12 6" xfId="522" xr:uid="{00000000-0005-0000-0000-000078000000}"/>
    <cellStyle name="Calculation 12 7" xfId="631" xr:uid="{00000000-0005-0000-0000-000079000000}"/>
    <cellStyle name="Calculation 12 8" xfId="712" xr:uid="{00000000-0005-0000-0000-00007A000000}"/>
    <cellStyle name="Calculation 12 9" xfId="791" xr:uid="{00000000-0005-0000-0000-00007B000000}"/>
    <cellStyle name="Calculation 13" xfId="126" xr:uid="{00000000-0005-0000-0000-00007C000000}"/>
    <cellStyle name="Calculation 13 10" xfId="871" xr:uid="{00000000-0005-0000-0000-00007D000000}"/>
    <cellStyle name="Calculation 13 11" xfId="950" xr:uid="{00000000-0005-0000-0000-00007E000000}"/>
    <cellStyle name="Calculation 13 12" xfId="1033" xr:uid="{00000000-0005-0000-0000-00007F000000}"/>
    <cellStyle name="Calculation 13 13" xfId="1112" xr:uid="{00000000-0005-0000-0000-000080000000}"/>
    <cellStyle name="Calculation 13 14" xfId="1189" xr:uid="{00000000-0005-0000-0000-000081000000}"/>
    <cellStyle name="Calculation 13 15" xfId="1265" xr:uid="{00000000-0005-0000-0000-000082000000}"/>
    <cellStyle name="Calculation 13 16" xfId="1343" xr:uid="{00000000-0005-0000-0000-000083000000}"/>
    <cellStyle name="Calculation 13 17" xfId="1424" xr:uid="{00000000-0005-0000-0000-000084000000}"/>
    <cellStyle name="Calculation 13 18" xfId="1502" xr:uid="{00000000-0005-0000-0000-000085000000}"/>
    <cellStyle name="Calculation 13 19" xfId="1581" xr:uid="{00000000-0005-0000-0000-000086000000}"/>
    <cellStyle name="Calculation 13 2" xfId="256" xr:uid="{00000000-0005-0000-0000-000087000000}"/>
    <cellStyle name="Calculation 13 20" xfId="1659" xr:uid="{00000000-0005-0000-0000-000088000000}"/>
    <cellStyle name="Calculation 13 21" xfId="1729" xr:uid="{00000000-0005-0000-0000-000089000000}"/>
    <cellStyle name="Calculation 13 22" xfId="1802" xr:uid="{00000000-0005-0000-0000-00008A000000}"/>
    <cellStyle name="Calculation 13 23" xfId="1934" xr:uid="{00000000-0005-0000-0000-00008B000000}"/>
    <cellStyle name="Calculation 13 24" xfId="1844" xr:uid="{00000000-0005-0000-0000-00008C000000}"/>
    <cellStyle name="Calculation 13 25" xfId="2130" xr:uid="{00000000-0005-0000-0000-00008D000000}"/>
    <cellStyle name="Calculation 13 26" xfId="2149" xr:uid="{00000000-0005-0000-0000-00008E000000}"/>
    <cellStyle name="Calculation 13 27" xfId="2210" xr:uid="{00000000-0005-0000-0000-00008F000000}"/>
    <cellStyle name="Calculation 13 28" xfId="2401" xr:uid="{00000000-0005-0000-0000-000090000000}"/>
    <cellStyle name="Calculation 13 29" xfId="2482" xr:uid="{00000000-0005-0000-0000-000091000000}"/>
    <cellStyle name="Calculation 13 3" xfId="334" xr:uid="{00000000-0005-0000-0000-000092000000}"/>
    <cellStyle name="Calculation 13 30" xfId="2559" xr:uid="{00000000-0005-0000-0000-000093000000}"/>
    <cellStyle name="Calculation 13 31" xfId="2643" xr:uid="{00000000-0005-0000-0000-000094000000}"/>
    <cellStyle name="Calculation 13 32" xfId="2289" xr:uid="{00000000-0005-0000-0000-000095000000}"/>
    <cellStyle name="Calculation 13 33" xfId="2764" xr:uid="{00000000-0005-0000-0000-000096000000}"/>
    <cellStyle name="Calculation 13 4" xfId="397" xr:uid="{00000000-0005-0000-0000-000097000000}"/>
    <cellStyle name="Calculation 13 5" xfId="50" xr:uid="{00000000-0005-0000-0000-000098000000}"/>
    <cellStyle name="Calculation 13 6" xfId="525" xr:uid="{00000000-0005-0000-0000-000099000000}"/>
    <cellStyle name="Calculation 13 7" xfId="630" xr:uid="{00000000-0005-0000-0000-00009A000000}"/>
    <cellStyle name="Calculation 13 8" xfId="711" xr:uid="{00000000-0005-0000-0000-00009B000000}"/>
    <cellStyle name="Calculation 13 9" xfId="790" xr:uid="{00000000-0005-0000-0000-00009C000000}"/>
    <cellStyle name="Calculation 14" xfId="29" xr:uid="{00000000-0005-0000-0000-00009D000000}"/>
    <cellStyle name="Calculation 15" xfId="161" xr:uid="{00000000-0005-0000-0000-00009E000000}"/>
    <cellStyle name="Calculation 16" xfId="313" xr:uid="{00000000-0005-0000-0000-00009F000000}"/>
    <cellStyle name="Calculation 17" xfId="544" xr:uid="{00000000-0005-0000-0000-0000A0000000}"/>
    <cellStyle name="Calculation 18" xfId="515" xr:uid="{00000000-0005-0000-0000-0000A1000000}"/>
    <cellStyle name="Calculation 19" xfId="509" xr:uid="{00000000-0005-0000-0000-0000A2000000}"/>
    <cellStyle name="Calculation 2" xfId="57" xr:uid="{00000000-0005-0000-0000-0000A3000000}"/>
    <cellStyle name="Calculation 2 10" xfId="720" xr:uid="{00000000-0005-0000-0000-0000A4000000}"/>
    <cellStyle name="Calculation 2 11" xfId="803" xr:uid="{00000000-0005-0000-0000-0000A5000000}"/>
    <cellStyle name="Calculation 2 12" xfId="966" xr:uid="{00000000-0005-0000-0000-0000A6000000}"/>
    <cellStyle name="Calculation 2 13" xfId="893" xr:uid="{00000000-0005-0000-0000-0000A7000000}"/>
    <cellStyle name="Calculation 2 14" xfId="814" xr:uid="{00000000-0005-0000-0000-0000A8000000}"/>
    <cellStyle name="Calculation 2 15" xfId="1125" xr:uid="{00000000-0005-0000-0000-0000A9000000}"/>
    <cellStyle name="Calculation 2 16" xfId="978" xr:uid="{00000000-0005-0000-0000-0000AA000000}"/>
    <cellStyle name="Calculation 2 17" xfId="1358" xr:uid="{00000000-0005-0000-0000-0000AB000000}"/>
    <cellStyle name="Calculation 2 18" xfId="1306" xr:uid="{00000000-0005-0000-0000-0000AC000000}"/>
    <cellStyle name="Calculation 2 19" xfId="1517" xr:uid="{00000000-0005-0000-0000-0000AD000000}"/>
    <cellStyle name="Calculation 2 2" xfId="187" xr:uid="{00000000-0005-0000-0000-0000AE000000}"/>
    <cellStyle name="Calculation 2 20" xfId="1465" xr:uid="{00000000-0005-0000-0000-0000AF000000}"/>
    <cellStyle name="Calculation 2 21" xfId="1594" xr:uid="{00000000-0005-0000-0000-0000B0000000}"/>
    <cellStyle name="Calculation 2 22" xfId="1741" xr:uid="{00000000-0005-0000-0000-0000B1000000}"/>
    <cellStyle name="Calculation 2 23" xfId="1865" xr:uid="{00000000-0005-0000-0000-0000B2000000}"/>
    <cellStyle name="Calculation 2 24" xfId="2063" xr:uid="{00000000-0005-0000-0000-0000B3000000}"/>
    <cellStyle name="Calculation 2 25" xfId="1968" xr:uid="{00000000-0005-0000-0000-0000B4000000}"/>
    <cellStyle name="Calculation 2 26" xfId="1997" xr:uid="{00000000-0005-0000-0000-0000B5000000}"/>
    <cellStyle name="Calculation 2 27" xfId="2296" xr:uid="{00000000-0005-0000-0000-0000B6000000}"/>
    <cellStyle name="Calculation 2 28" xfId="2322" xr:uid="{00000000-0005-0000-0000-0000B7000000}"/>
    <cellStyle name="Calculation 2 29" xfId="2354" xr:uid="{00000000-0005-0000-0000-0000B8000000}"/>
    <cellStyle name="Calculation 2 3" xfId="337" xr:uid="{00000000-0005-0000-0000-0000B9000000}"/>
    <cellStyle name="Calculation 2 30" xfId="2267" xr:uid="{00000000-0005-0000-0000-0000BA000000}"/>
    <cellStyle name="Calculation 2 31" xfId="2574" xr:uid="{00000000-0005-0000-0000-0000BB000000}"/>
    <cellStyle name="Calculation 2 32" xfId="2690" xr:uid="{00000000-0005-0000-0000-0000BC000000}"/>
    <cellStyle name="Calculation 2 33" xfId="2676" xr:uid="{00000000-0005-0000-0000-0000BD000000}"/>
    <cellStyle name="Calculation 2 4" xfId="423" xr:uid="{00000000-0005-0000-0000-0000BE000000}"/>
    <cellStyle name="Calculation 2 5" xfId="472" xr:uid="{00000000-0005-0000-0000-0000BF000000}"/>
    <cellStyle name="Calculation 2 6" xfId="571" xr:uid="{00000000-0005-0000-0000-0000C0000000}"/>
    <cellStyle name="Calculation 2 7" xfId="498" xr:uid="{00000000-0005-0000-0000-0000C1000000}"/>
    <cellStyle name="Calculation 2 8" xfId="574" xr:uid="{00000000-0005-0000-0000-0000C2000000}"/>
    <cellStyle name="Calculation 2 9" xfId="723" xr:uid="{00000000-0005-0000-0000-0000C3000000}"/>
    <cellStyle name="Calculation 20" xfId="588" xr:uid="{00000000-0005-0000-0000-0000C4000000}"/>
    <cellStyle name="Calculation 21" xfId="477" xr:uid="{00000000-0005-0000-0000-0000C5000000}"/>
    <cellStyle name="Calculation 22" xfId="587" xr:uid="{00000000-0005-0000-0000-0000C6000000}"/>
    <cellStyle name="Calculation 23" xfId="1044" xr:uid="{00000000-0005-0000-0000-0000C7000000}"/>
    <cellStyle name="Calculation 24" xfId="880" xr:uid="{00000000-0005-0000-0000-0000C8000000}"/>
    <cellStyle name="Calculation 25" xfId="867" xr:uid="{00000000-0005-0000-0000-0000C9000000}"/>
    <cellStyle name="Calculation 26" xfId="1838" xr:uid="{00000000-0005-0000-0000-0000CA000000}"/>
    <cellStyle name="Calculation 27" xfId="2012" xr:uid="{00000000-0005-0000-0000-0000CB000000}"/>
    <cellStyle name="Calculation 28" xfId="1977" xr:uid="{00000000-0005-0000-0000-0000CC000000}"/>
    <cellStyle name="Calculation 29" xfId="2006" xr:uid="{00000000-0005-0000-0000-0000CD000000}"/>
    <cellStyle name="Calculation 3" xfId="67" xr:uid="{00000000-0005-0000-0000-0000CE000000}"/>
    <cellStyle name="Calculation 3 10" xfId="813" xr:uid="{00000000-0005-0000-0000-0000CF000000}"/>
    <cellStyle name="Calculation 3 11" xfId="892" xr:uid="{00000000-0005-0000-0000-0000D0000000}"/>
    <cellStyle name="Calculation 3 12" xfId="976" xr:uid="{00000000-0005-0000-0000-0000D1000000}"/>
    <cellStyle name="Calculation 3 13" xfId="1054" xr:uid="{00000000-0005-0000-0000-0000D2000000}"/>
    <cellStyle name="Calculation 3 14" xfId="1135" xr:uid="{00000000-0005-0000-0000-0000D3000000}"/>
    <cellStyle name="Calculation 3 15" xfId="1209" xr:uid="{00000000-0005-0000-0000-0000D4000000}"/>
    <cellStyle name="Calculation 3 16" xfId="1287" xr:uid="{00000000-0005-0000-0000-0000D5000000}"/>
    <cellStyle name="Calculation 3 17" xfId="1368" xr:uid="{00000000-0005-0000-0000-0000D6000000}"/>
    <cellStyle name="Calculation 3 18" xfId="1446" xr:uid="{00000000-0005-0000-0000-0000D7000000}"/>
    <cellStyle name="Calculation 3 19" xfId="1527" xr:uid="{00000000-0005-0000-0000-0000D8000000}"/>
    <cellStyle name="Calculation 3 2" xfId="197" xr:uid="{00000000-0005-0000-0000-0000D9000000}"/>
    <cellStyle name="Calculation 3 20" xfId="1604" xr:uid="{00000000-0005-0000-0000-0000DA000000}"/>
    <cellStyle name="Calculation 3 21" xfId="1678" xr:uid="{00000000-0005-0000-0000-0000DB000000}"/>
    <cellStyle name="Calculation 3 22" xfId="1751" xr:uid="{00000000-0005-0000-0000-0000DC000000}"/>
    <cellStyle name="Calculation 3 23" xfId="1875" xr:uid="{00000000-0005-0000-0000-0000DD000000}"/>
    <cellStyle name="Calculation 3 24" xfId="1964" xr:uid="{00000000-0005-0000-0000-0000DE000000}"/>
    <cellStyle name="Calculation 3 25" xfId="2073" xr:uid="{00000000-0005-0000-0000-0000DF000000}"/>
    <cellStyle name="Calculation 3 26" xfId="2169" xr:uid="{00000000-0005-0000-0000-0000E0000000}"/>
    <cellStyle name="Calculation 3 27" xfId="2158" xr:uid="{00000000-0005-0000-0000-0000E1000000}"/>
    <cellStyle name="Calculation 3 28" xfId="2259" xr:uid="{00000000-0005-0000-0000-0000E2000000}"/>
    <cellStyle name="Calculation 3 29" xfId="2424" xr:uid="{00000000-0005-0000-0000-0000E3000000}"/>
    <cellStyle name="Calculation 3 3" xfId="357" xr:uid="{00000000-0005-0000-0000-0000E4000000}"/>
    <cellStyle name="Calculation 3 30" xfId="2504" xr:uid="{00000000-0005-0000-0000-0000E5000000}"/>
    <cellStyle name="Calculation 3 31" xfId="2584" xr:uid="{00000000-0005-0000-0000-0000E6000000}"/>
    <cellStyle name="Calculation 3 32" xfId="2704" xr:uid="{00000000-0005-0000-0000-0000E7000000}"/>
    <cellStyle name="Calculation 3 33" xfId="2713" xr:uid="{00000000-0005-0000-0000-0000E8000000}"/>
    <cellStyle name="Calculation 3 4" xfId="146" xr:uid="{00000000-0005-0000-0000-0000E9000000}"/>
    <cellStyle name="Calculation 3 5" xfId="493" xr:uid="{00000000-0005-0000-0000-0000EA000000}"/>
    <cellStyle name="Calculation 3 6" xfId="445" xr:uid="{00000000-0005-0000-0000-0000EB000000}"/>
    <cellStyle name="Calculation 3 7" xfId="564" xr:uid="{00000000-0005-0000-0000-0000EC000000}"/>
    <cellStyle name="Calculation 3 8" xfId="652" xr:uid="{00000000-0005-0000-0000-0000ED000000}"/>
    <cellStyle name="Calculation 3 9" xfId="733" xr:uid="{00000000-0005-0000-0000-0000EE000000}"/>
    <cellStyle name="Calculation 30" xfId="2277" xr:uid="{00000000-0005-0000-0000-0000EF000000}"/>
    <cellStyle name="Calculation 31" xfId="2362" xr:uid="{00000000-0005-0000-0000-0000F0000000}"/>
    <cellStyle name="Calculation 32" xfId="2291" xr:uid="{00000000-0005-0000-0000-0000F1000000}"/>
    <cellStyle name="Calculation 33" xfId="2687" xr:uid="{00000000-0005-0000-0000-0000F2000000}"/>
    <cellStyle name="Calculation 34" xfId="2656" xr:uid="{00000000-0005-0000-0000-0000F3000000}"/>
    <cellStyle name="Calculation 4" xfId="58" xr:uid="{00000000-0005-0000-0000-0000F4000000}"/>
    <cellStyle name="Calculation 4 10" xfId="804" xr:uid="{00000000-0005-0000-0000-0000F5000000}"/>
    <cellStyle name="Calculation 4 11" xfId="496" xr:uid="{00000000-0005-0000-0000-0000F6000000}"/>
    <cellStyle name="Calculation 4 12" xfId="967" xr:uid="{00000000-0005-0000-0000-0000F7000000}"/>
    <cellStyle name="Calculation 4 13" xfId="911" xr:uid="{00000000-0005-0000-0000-0000F8000000}"/>
    <cellStyle name="Calculation 4 14" xfId="1126" xr:uid="{00000000-0005-0000-0000-0000F9000000}"/>
    <cellStyle name="Calculation 4 15" xfId="584" xr:uid="{00000000-0005-0000-0000-0000FA000000}"/>
    <cellStyle name="Calculation 4 16" xfId="1278" xr:uid="{00000000-0005-0000-0000-0000FB000000}"/>
    <cellStyle name="Calculation 4 17" xfId="1359" xr:uid="{00000000-0005-0000-0000-0000FC000000}"/>
    <cellStyle name="Calculation 4 18" xfId="1437" xr:uid="{00000000-0005-0000-0000-0000FD000000}"/>
    <cellStyle name="Calculation 4 19" xfId="1518" xr:uid="{00000000-0005-0000-0000-0000FE000000}"/>
    <cellStyle name="Calculation 4 2" xfId="188" xr:uid="{00000000-0005-0000-0000-0000FF000000}"/>
    <cellStyle name="Calculation 4 20" xfId="1595" xr:uid="{00000000-0005-0000-0000-000000010000}"/>
    <cellStyle name="Calculation 4 21" xfId="1388" xr:uid="{00000000-0005-0000-0000-000001010000}"/>
    <cellStyle name="Calculation 4 22" xfId="1742" xr:uid="{00000000-0005-0000-0000-000002010000}"/>
    <cellStyle name="Calculation 4 23" xfId="1866" xr:uid="{00000000-0005-0000-0000-000003010000}"/>
    <cellStyle name="Calculation 4 24" xfId="2060" xr:uid="{00000000-0005-0000-0000-000004010000}"/>
    <cellStyle name="Calculation 4 25" xfId="1955" xr:uid="{00000000-0005-0000-0000-000005010000}"/>
    <cellStyle name="Calculation 4 26" xfId="2177" xr:uid="{00000000-0005-0000-0000-000006010000}"/>
    <cellStyle name="Calculation 4 27" xfId="2283" xr:uid="{00000000-0005-0000-0000-000007010000}"/>
    <cellStyle name="Calculation 4 28" xfId="2359" xr:uid="{00000000-0005-0000-0000-000008010000}"/>
    <cellStyle name="Calculation 4 29" xfId="2415" xr:uid="{00000000-0005-0000-0000-000009010000}"/>
    <cellStyle name="Calculation 4 3" xfId="182" xr:uid="{00000000-0005-0000-0000-00000A010000}"/>
    <cellStyle name="Calculation 4 30" xfId="2495" xr:uid="{00000000-0005-0000-0000-00000B010000}"/>
    <cellStyle name="Calculation 4 31" xfId="2575" xr:uid="{00000000-0005-0000-0000-00000C010000}"/>
    <cellStyle name="Calculation 4 32" xfId="2683" xr:uid="{00000000-0005-0000-0000-00000D010000}"/>
    <cellStyle name="Calculation 4 33" xfId="2689" xr:uid="{00000000-0005-0000-0000-00000E010000}"/>
    <cellStyle name="Calculation 4 4" xfId="425" xr:uid="{00000000-0005-0000-0000-00000F010000}"/>
    <cellStyle name="Calculation 4 5" xfId="366" xr:uid="{00000000-0005-0000-0000-000010010000}"/>
    <cellStyle name="Calculation 4 6" xfId="508" xr:uid="{00000000-0005-0000-0000-000011010000}"/>
    <cellStyle name="Calculation 4 7" xfId="556" xr:uid="{00000000-0005-0000-0000-000012010000}"/>
    <cellStyle name="Calculation 4 8" xfId="643" xr:uid="{00000000-0005-0000-0000-000013010000}"/>
    <cellStyle name="Calculation 4 9" xfId="724" xr:uid="{00000000-0005-0000-0000-000014010000}"/>
    <cellStyle name="Calculation 5" xfId="77" xr:uid="{00000000-0005-0000-0000-000015010000}"/>
    <cellStyle name="Calculation 5 10" xfId="822" xr:uid="{00000000-0005-0000-0000-000016010000}"/>
    <cellStyle name="Calculation 5 11" xfId="902" xr:uid="{00000000-0005-0000-0000-000017010000}"/>
    <cellStyle name="Calculation 5 12" xfId="986" xr:uid="{00000000-0005-0000-0000-000018010000}"/>
    <cellStyle name="Calculation 5 13" xfId="1064" xr:uid="{00000000-0005-0000-0000-000019010000}"/>
    <cellStyle name="Calculation 5 14" xfId="1143" xr:uid="{00000000-0005-0000-0000-00001A010000}"/>
    <cellStyle name="Calculation 5 15" xfId="1218" xr:uid="{00000000-0005-0000-0000-00001B010000}"/>
    <cellStyle name="Calculation 5 16" xfId="1297" xr:uid="{00000000-0005-0000-0000-00001C010000}"/>
    <cellStyle name="Calculation 5 17" xfId="1378" xr:uid="{00000000-0005-0000-0000-00001D010000}"/>
    <cellStyle name="Calculation 5 18" xfId="1456" xr:uid="{00000000-0005-0000-0000-00001E010000}"/>
    <cellStyle name="Calculation 5 19" xfId="1535" xr:uid="{00000000-0005-0000-0000-00001F010000}"/>
    <cellStyle name="Calculation 5 2" xfId="207" xr:uid="{00000000-0005-0000-0000-000020010000}"/>
    <cellStyle name="Calculation 5 20" xfId="1613" xr:uid="{00000000-0005-0000-0000-000021010000}"/>
    <cellStyle name="Calculation 5 21" xfId="1686" xr:uid="{00000000-0005-0000-0000-000022010000}"/>
    <cellStyle name="Calculation 5 22" xfId="1759" xr:uid="{00000000-0005-0000-0000-000023010000}"/>
    <cellStyle name="Calculation 5 23" xfId="1885" xr:uid="{00000000-0005-0000-0000-000024010000}"/>
    <cellStyle name="Calculation 5 24" xfId="1820" xr:uid="{00000000-0005-0000-0000-000025010000}"/>
    <cellStyle name="Calculation 5 25" xfId="2083" xr:uid="{00000000-0005-0000-0000-000026010000}"/>
    <cellStyle name="Calculation 5 26" xfId="1823" xr:uid="{00000000-0005-0000-0000-000027010000}"/>
    <cellStyle name="Calculation 5 27" xfId="2293" xr:uid="{00000000-0005-0000-0000-000028010000}"/>
    <cellStyle name="Calculation 5 28" xfId="2372" xr:uid="{00000000-0005-0000-0000-000029010000}"/>
    <cellStyle name="Calculation 5 29" xfId="2433" xr:uid="{00000000-0005-0000-0000-00002A010000}"/>
    <cellStyle name="Calculation 5 3" xfId="149" xr:uid="{00000000-0005-0000-0000-00002B010000}"/>
    <cellStyle name="Calculation 5 30" xfId="2513" xr:uid="{00000000-0005-0000-0000-00002C010000}"/>
    <cellStyle name="Calculation 5 31" xfId="2594" xr:uid="{00000000-0005-0000-0000-00002D010000}"/>
    <cellStyle name="Calculation 5 32" xfId="2243" xr:uid="{00000000-0005-0000-0000-00002E010000}"/>
    <cellStyle name="Calculation 5 33" xfId="2721" xr:uid="{00000000-0005-0000-0000-00002F010000}"/>
    <cellStyle name="Calculation 5 4" xfId="386" xr:uid="{00000000-0005-0000-0000-000030010000}"/>
    <cellStyle name="Calculation 5 5" xfId="294" xr:uid="{00000000-0005-0000-0000-000031010000}"/>
    <cellStyle name="Calculation 5 6" xfId="512" xr:uid="{00000000-0005-0000-0000-000032010000}"/>
    <cellStyle name="Calculation 5 7" xfId="487" xr:uid="{00000000-0005-0000-0000-000033010000}"/>
    <cellStyle name="Calculation 5 8" xfId="662" xr:uid="{00000000-0005-0000-0000-000034010000}"/>
    <cellStyle name="Calculation 5 9" xfId="742" xr:uid="{00000000-0005-0000-0000-000035010000}"/>
    <cellStyle name="Calculation 6" xfId="75" xr:uid="{00000000-0005-0000-0000-000036010000}"/>
    <cellStyle name="Calculation 6 10" xfId="820" xr:uid="{00000000-0005-0000-0000-000037010000}"/>
    <cellStyle name="Calculation 6 11" xfId="900" xr:uid="{00000000-0005-0000-0000-000038010000}"/>
    <cellStyle name="Calculation 6 12" xfId="984" xr:uid="{00000000-0005-0000-0000-000039010000}"/>
    <cellStyle name="Calculation 6 13" xfId="1062" xr:uid="{00000000-0005-0000-0000-00003A010000}"/>
    <cellStyle name="Calculation 6 14" xfId="1141" xr:uid="{00000000-0005-0000-0000-00003B010000}"/>
    <cellStyle name="Calculation 6 15" xfId="1216" xr:uid="{00000000-0005-0000-0000-00003C010000}"/>
    <cellStyle name="Calculation 6 16" xfId="1295" xr:uid="{00000000-0005-0000-0000-00003D010000}"/>
    <cellStyle name="Calculation 6 17" xfId="1376" xr:uid="{00000000-0005-0000-0000-00003E010000}"/>
    <cellStyle name="Calculation 6 18" xfId="1454" xr:uid="{00000000-0005-0000-0000-00003F010000}"/>
    <cellStyle name="Calculation 6 19" xfId="1533" xr:uid="{00000000-0005-0000-0000-000040010000}"/>
    <cellStyle name="Calculation 6 2" xfId="205" xr:uid="{00000000-0005-0000-0000-000041010000}"/>
    <cellStyle name="Calculation 6 20" xfId="1611" xr:uid="{00000000-0005-0000-0000-000042010000}"/>
    <cellStyle name="Calculation 6 21" xfId="1684" xr:uid="{00000000-0005-0000-0000-000043010000}"/>
    <cellStyle name="Calculation 6 22" xfId="1757" xr:uid="{00000000-0005-0000-0000-000044010000}"/>
    <cellStyle name="Calculation 6 23" xfId="1883" xr:uid="{00000000-0005-0000-0000-000045010000}"/>
    <cellStyle name="Calculation 6 24" xfId="1988" xr:uid="{00000000-0005-0000-0000-000046010000}"/>
    <cellStyle name="Calculation 6 25" xfId="2081" xr:uid="{00000000-0005-0000-0000-000047010000}"/>
    <cellStyle name="Calculation 6 26" xfId="2184" xr:uid="{00000000-0005-0000-0000-000048010000}"/>
    <cellStyle name="Calculation 6 27" xfId="1992" xr:uid="{00000000-0005-0000-0000-000049010000}"/>
    <cellStyle name="Calculation 6 28" xfId="2353" xr:uid="{00000000-0005-0000-0000-00004A010000}"/>
    <cellStyle name="Calculation 6 29" xfId="2431" xr:uid="{00000000-0005-0000-0000-00004B010000}"/>
    <cellStyle name="Calculation 6 3" xfId="347" xr:uid="{00000000-0005-0000-0000-00004C010000}"/>
    <cellStyle name="Calculation 6 30" xfId="2511" xr:uid="{00000000-0005-0000-0000-00004D010000}"/>
    <cellStyle name="Calculation 6 31" xfId="2592" xr:uid="{00000000-0005-0000-0000-00004E010000}"/>
    <cellStyle name="Calculation 6 32" xfId="2345" xr:uid="{00000000-0005-0000-0000-00004F010000}"/>
    <cellStyle name="Calculation 6 33" xfId="2719" xr:uid="{00000000-0005-0000-0000-000050010000}"/>
    <cellStyle name="Calculation 6 4" xfId="158" xr:uid="{00000000-0005-0000-0000-000051010000}"/>
    <cellStyle name="Calculation 6 5" xfId="275" xr:uid="{00000000-0005-0000-0000-000052010000}"/>
    <cellStyle name="Calculation 6 6" xfId="470" xr:uid="{00000000-0005-0000-0000-000053010000}"/>
    <cellStyle name="Calculation 6 7" xfId="456" xr:uid="{00000000-0005-0000-0000-000054010000}"/>
    <cellStyle name="Calculation 6 8" xfId="660" xr:uid="{00000000-0005-0000-0000-000055010000}"/>
    <cellStyle name="Calculation 6 9" xfId="740" xr:uid="{00000000-0005-0000-0000-000056010000}"/>
    <cellStyle name="Calculation 7" xfId="74" xr:uid="{00000000-0005-0000-0000-000057010000}"/>
    <cellStyle name="Calculation 7 10" xfId="819" xr:uid="{00000000-0005-0000-0000-000058010000}"/>
    <cellStyle name="Calculation 7 11" xfId="899" xr:uid="{00000000-0005-0000-0000-000059010000}"/>
    <cellStyle name="Calculation 7 12" xfId="983" xr:uid="{00000000-0005-0000-0000-00005A010000}"/>
    <cellStyle name="Calculation 7 13" xfId="1061" xr:uid="{00000000-0005-0000-0000-00005B010000}"/>
    <cellStyle name="Calculation 7 14" xfId="1140" xr:uid="{00000000-0005-0000-0000-00005C010000}"/>
    <cellStyle name="Calculation 7 15" xfId="1215" xr:uid="{00000000-0005-0000-0000-00005D010000}"/>
    <cellStyle name="Calculation 7 16" xfId="1294" xr:uid="{00000000-0005-0000-0000-00005E010000}"/>
    <cellStyle name="Calculation 7 17" xfId="1375" xr:uid="{00000000-0005-0000-0000-00005F010000}"/>
    <cellStyle name="Calculation 7 18" xfId="1453" xr:uid="{00000000-0005-0000-0000-000060010000}"/>
    <cellStyle name="Calculation 7 19" xfId="1532" xr:uid="{00000000-0005-0000-0000-000061010000}"/>
    <cellStyle name="Calculation 7 2" xfId="204" xr:uid="{00000000-0005-0000-0000-000062010000}"/>
    <cellStyle name="Calculation 7 20" xfId="1610" xr:uid="{00000000-0005-0000-0000-000063010000}"/>
    <cellStyle name="Calculation 7 21" xfId="1683" xr:uid="{00000000-0005-0000-0000-000064010000}"/>
    <cellStyle name="Calculation 7 22" xfId="1756" xr:uid="{00000000-0005-0000-0000-000065010000}"/>
    <cellStyle name="Calculation 7 23" xfId="1882" xr:uid="{00000000-0005-0000-0000-000066010000}"/>
    <cellStyle name="Calculation 7 24" xfId="2024" xr:uid="{00000000-0005-0000-0000-000067010000}"/>
    <cellStyle name="Calculation 7 25" xfId="2080" xr:uid="{00000000-0005-0000-0000-000068010000}"/>
    <cellStyle name="Calculation 7 26" xfId="1981" xr:uid="{00000000-0005-0000-0000-000069010000}"/>
    <cellStyle name="Calculation 7 27" xfId="2236" xr:uid="{00000000-0005-0000-0000-00006A010000}"/>
    <cellStyle name="Calculation 7 28" xfId="2260" xr:uid="{00000000-0005-0000-0000-00006B010000}"/>
    <cellStyle name="Calculation 7 29" xfId="2430" xr:uid="{00000000-0005-0000-0000-00006C010000}"/>
    <cellStyle name="Calculation 7 3" xfId="345" xr:uid="{00000000-0005-0000-0000-00006D010000}"/>
    <cellStyle name="Calculation 7 30" xfId="2510" xr:uid="{00000000-0005-0000-0000-00006E010000}"/>
    <cellStyle name="Calculation 7 31" xfId="2591" xr:uid="{00000000-0005-0000-0000-00006F010000}"/>
    <cellStyle name="Calculation 7 32" xfId="2356" xr:uid="{00000000-0005-0000-0000-000070010000}"/>
    <cellStyle name="Calculation 7 33" xfId="2718" xr:uid="{00000000-0005-0000-0000-000071010000}"/>
    <cellStyle name="Calculation 7 4" xfId="378" xr:uid="{00000000-0005-0000-0000-000072010000}"/>
    <cellStyle name="Calculation 7 5" xfId="352" xr:uid="{00000000-0005-0000-0000-000073010000}"/>
    <cellStyle name="Calculation 7 6" xfId="465" xr:uid="{00000000-0005-0000-0000-000074010000}"/>
    <cellStyle name="Calculation 7 7" xfId="521" xr:uid="{00000000-0005-0000-0000-000075010000}"/>
    <cellStyle name="Calculation 7 8" xfId="659" xr:uid="{00000000-0005-0000-0000-000076010000}"/>
    <cellStyle name="Calculation 7 9" xfId="739" xr:uid="{00000000-0005-0000-0000-000077010000}"/>
    <cellStyle name="Calculation 8" xfId="96" xr:uid="{00000000-0005-0000-0000-000078010000}"/>
    <cellStyle name="Calculation 8 10" xfId="841" xr:uid="{00000000-0005-0000-0000-000079010000}"/>
    <cellStyle name="Calculation 8 11" xfId="921" xr:uid="{00000000-0005-0000-0000-00007A010000}"/>
    <cellStyle name="Calculation 8 12" xfId="1005" xr:uid="{00000000-0005-0000-0000-00007B010000}"/>
    <cellStyle name="Calculation 8 13" xfId="1083" xr:uid="{00000000-0005-0000-0000-00007C010000}"/>
    <cellStyle name="Calculation 8 14" xfId="1162" xr:uid="{00000000-0005-0000-0000-00007D010000}"/>
    <cellStyle name="Calculation 8 15" xfId="1237" xr:uid="{00000000-0005-0000-0000-00007E010000}"/>
    <cellStyle name="Calculation 8 16" xfId="1315" xr:uid="{00000000-0005-0000-0000-00007F010000}"/>
    <cellStyle name="Calculation 8 17" xfId="1396" xr:uid="{00000000-0005-0000-0000-000080010000}"/>
    <cellStyle name="Calculation 8 18" xfId="1474" xr:uid="{00000000-0005-0000-0000-000081010000}"/>
    <cellStyle name="Calculation 8 19" xfId="1553" xr:uid="{00000000-0005-0000-0000-000082010000}"/>
    <cellStyle name="Calculation 8 2" xfId="226" xr:uid="{00000000-0005-0000-0000-000083010000}"/>
    <cellStyle name="Calculation 8 20" xfId="1631" xr:uid="{00000000-0005-0000-0000-000084010000}"/>
    <cellStyle name="Calculation 8 21" xfId="1703" xr:uid="{00000000-0005-0000-0000-000085010000}"/>
    <cellStyle name="Calculation 8 22" xfId="1776" xr:uid="{00000000-0005-0000-0000-000086010000}"/>
    <cellStyle name="Calculation 8 23" xfId="1904" xr:uid="{00000000-0005-0000-0000-000087010000}"/>
    <cellStyle name="Calculation 8 24" xfId="1822" xr:uid="{00000000-0005-0000-0000-000088010000}"/>
    <cellStyle name="Calculation 8 25" xfId="2102" xr:uid="{00000000-0005-0000-0000-000089010000}"/>
    <cellStyle name="Calculation 8 26" xfId="2005" xr:uid="{00000000-0005-0000-0000-00008A010000}"/>
    <cellStyle name="Calculation 8 27" xfId="2176" xr:uid="{00000000-0005-0000-0000-00008B010000}"/>
    <cellStyle name="Calculation 8 28" xfId="2308" xr:uid="{00000000-0005-0000-0000-00008C010000}"/>
    <cellStyle name="Calculation 8 29" xfId="2452" xr:uid="{00000000-0005-0000-0000-00008D010000}"/>
    <cellStyle name="Calculation 8 3" xfId="280" xr:uid="{00000000-0005-0000-0000-00008E010000}"/>
    <cellStyle name="Calculation 8 30" xfId="2532" xr:uid="{00000000-0005-0000-0000-00008F010000}"/>
    <cellStyle name="Calculation 8 31" xfId="2613" xr:uid="{00000000-0005-0000-0000-000090010000}"/>
    <cellStyle name="Calculation 8 32" xfId="2466" xr:uid="{00000000-0005-0000-0000-000091010000}"/>
    <cellStyle name="Calculation 8 33" xfId="2738" xr:uid="{00000000-0005-0000-0000-000092010000}"/>
    <cellStyle name="Calculation 8 4" xfId="376" xr:uid="{00000000-0005-0000-0000-000093010000}"/>
    <cellStyle name="Calculation 8 5" xfId="369" xr:uid="{00000000-0005-0000-0000-000094010000}"/>
    <cellStyle name="Calculation 8 6" xfId="464" xr:uid="{00000000-0005-0000-0000-000095010000}"/>
    <cellStyle name="Calculation 8 7" xfId="601" xr:uid="{00000000-0005-0000-0000-000096010000}"/>
    <cellStyle name="Calculation 8 8" xfId="681" xr:uid="{00000000-0005-0000-0000-000097010000}"/>
    <cellStyle name="Calculation 8 9" xfId="760" xr:uid="{00000000-0005-0000-0000-000098010000}"/>
    <cellStyle name="Calculation 9" xfId="94" xr:uid="{00000000-0005-0000-0000-000099010000}"/>
    <cellStyle name="Calculation 9 10" xfId="839" xr:uid="{00000000-0005-0000-0000-00009A010000}"/>
    <cellStyle name="Calculation 9 11" xfId="919" xr:uid="{00000000-0005-0000-0000-00009B010000}"/>
    <cellStyle name="Calculation 9 12" xfId="1003" xr:uid="{00000000-0005-0000-0000-00009C010000}"/>
    <cellStyle name="Calculation 9 13" xfId="1081" xr:uid="{00000000-0005-0000-0000-00009D010000}"/>
    <cellStyle name="Calculation 9 14" xfId="1160" xr:uid="{00000000-0005-0000-0000-00009E010000}"/>
    <cellStyle name="Calculation 9 15" xfId="1235" xr:uid="{00000000-0005-0000-0000-00009F010000}"/>
    <cellStyle name="Calculation 9 16" xfId="1313" xr:uid="{00000000-0005-0000-0000-0000A0010000}"/>
    <cellStyle name="Calculation 9 17" xfId="1394" xr:uid="{00000000-0005-0000-0000-0000A1010000}"/>
    <cellStyle name="Calculation 9 18" xfId="1472" xr:uid="{00000000-0005-0000-0000-0000A2010000}"/>
    <cellStyle name="Calculation 9 19" xfId="1551" xr:uid="{00000000-0005-0000-0000-0000A3010000}"/>
    <cellStyle name="Calculation 9 2" xfId="224" xr:uid="{00000000-0005-0000-0000-0000A4010000}"/>
    <cellStyle name="Calculation 9 20" xfId="1629" xr:uid="{00000000-0005-0000-0000-0000A5010000}"/>
    <cellStyle name="Calculation 9 21" xfId="1701" xr:uid="{00000000-0005-0000-0000-0000A6010000}"/>
    <cellStyle name="Calculation 9 22" xfId="1774" xr:uid="{00000000-0005-0000-0000-0000A7010000}"/>
    <cellStyle name="Calculation 9 23" xfId="1902" xr:uid="{00000000-0005-0000-0000-0000A8010000}"/>
    <cellStyle name="Calculation 9 24" xfId="1974" xr:uid="{00000000-0005-0000-0000-0000A9010000}"/>
    <cellStyle name="Calculation 9 25" xfId="2100" xr:uid="{00000000-0005-0000-0000-0000AA010000}"/>
    <cellStyle name="Calculation 9 26" xfId="2191" xr:uid="{00000000-0005-0000-0000-0000AB010000}"/>
    <cellStyle name="Calculation 9 27" xfId="2240" xr:uid="{00000000-0005-0000-0000-0000AC010000}"/>
    <cellStyle name="Calculation 9 28" xfId="2153" xr:uid="{00000000-0005-0000-0000-0000AD010000}"/>
    <cellStyle name="Calculation 9 29" xfId="2450" xr:uid="{00000000-0005-0000-0000-0000AE010000}"/>
    <cellStyle name="Calculation 9 3" xfId="157" xr:uid="{00000000-0005-0000-0000-0000AF010000}"/>
    <cellStyle name="Calculation 9 30" xfId="2530" xr:uid="{00000000-0005-0000-0000-0000B0010000}"/>
    <cellStyle name="Calculation 9 31" xfId="2611" xr:uid="{00000000-0005-0000-0000-0000B1010000}"/>
    <cellStyle name="Calculation 9 32" xfId="2247" xr:uid="{00000000-0005-0000-0000-0000B2010000}"/>
    <cellStyle name="Calculation 9 33" xfId="2736" xr:uid="{00000000-0005-0000-0000-0000B3010000}"/>
    <cellStyle name="Calculation 9 4" xfId="360" xr:uid="{00000000-0005-0000-0000-0000B4010000}"/>
    <cellStyle name="Calculation 9 5" xfId="408" xr:uid="{00000000-0005-0000-0000-0000B5010000}"/>
    <cellStyle name="Calculation 9 6" xfId="546" xr:uid="{00000000-0005-0000-0000-0000B6010000}"/>
    <cellStyle name="Calculation 9 7" xfId="599" xr:uid="{00000000-0005-0000-0000-0000B7010000}"/>
    <cellStyle name="Calculation 9 8" xfId="679" xr:uid="{00000000-0005-0000-0000-0000B8010000}"/>
    <cellStyle name="Calculation 9 9" xfId="758" xr:uid="{00000000-0005-0000-0000-0000B9010000}"/>
    <cellStyle name="Check Cell 2" xfId="30" xr:uid="{00000000-0005-0000-0000-0000BA010000}"/>
    <cellStyle name="Comma 2" xfId="48" xr:uid="{00000000-0005-0000-0000-0000BB010000}"/>
    <cellStyle name="Excel Built-in Normal" xfId="49" xr:uid="{00000000-0005-0000-0000-0000BC010000}"/>
    <cellStyle name="Explanatory Text 2" xfId="31" xr:uid="{00000000-0005-0000-0000-0000BD010000}"/>
    <cellStyle name="Good 2" xfId="32" xr:uid="{00000000-0005-0000-0000-0000BE010000}"/>
    <cellStyle name="Heading 1 2" xfId="33" xr:uid="{00000000-0005-0000-0000-0000BF010000}"/>
    <cellStyle name="Heading 2 2" xfId="34" xr:uid="{00000000-0005-0000-0000-0000C0010000}"/>
    <cellStyle name="Heading 3 2" xfId="35" xr:uid="{00000000-0005-0000-0000-0000C1010000}"/>
    <cellStyle name="Heading 4 2" xfId="36" xr:uid="{00000000-0005-0000-0000-0000C2010000}"/>
    <cellStyle name="Hyperlink 2" xfId="37" xr:uid="{00000000-0005-0000-0000-0000C3010000}"/>
    <cellStyle name="Input 10" xfId="95" xr:uid="{00000000-0005-0000-0000-0000C4010000}"/>
    <cellStyle name="Input 10 10" xfId="840" xr:uid="{00000000-0005-0000-0000-0000C5010000}"/>
    <cellStyle name="Input 10 11" xfId="920" xr:uid="{00000000-0005-0000-0000-0000C6010000}"/>
    <cellStyle name="Input 10 12" xfId="1004" xr:uid="{00000000-0005-0000-0000-0000C7010000}"/>
    <cellStyle name="Input 10 13" xfId="1082" xr:uid="{00000000-0005-0000-0000-0000C8010000}"/>
    <cellStyle name="Input 10 14" xfId="1161" xr:uid="{00000000-0005-0000-0000-0000C9010000}"/>
    <cellStyle name="Input 10 15" xfId="1236" xr:uid="{00000000-0005-0000-0000-0000CA010000}"/>
    <cellStyle name="Input 10 16" xfId="1314" xr:uid="{00000000-0005-0000-0000-0000CB010000}"/>
    <cellStyle name="Input 10 17" xfId="1395" xr:uid="{00000000-0005-0000-0000-0000CC010000}"/>
    <cellStyle name="Input 10 18" xfId="1473" xr:uid="{00000000-0005-0000-0000-0000CD010000}"/>
    <cellStyle name="Input 10 19" xfId="1552" xr:uid="{00000000-0005-0000-0000-0000CE010000}"/>
    <cellStyle name="Input 10 2" xfId="225" xr:uid="{00000000-0005-0000-0000-0000CF010000}"/>
    <cellStyle name="Input 10 20" xfId="1630" xr:uid="{00000000-0005-0000-0000-0000D0010000}"/>
    <cellStyle name="Input 10 21" xfId="1702" xr:uid="{00000000-0005-0000-0000-0000D1010000}"/>
    <cellStyle name="Input 10 22" xfId="1775" xr:uid="{00000000-0005-0000-0000-0000D2010000}"/>
    <cellStyle name="Input 10 23" xfId="1903" xr:uid="{00000000-0005-0000-0000-0000D3010000}"/>
    <cellStyle name="Input 10 24" xfId="2021" xr:uid="{00000000-0005-0000-0000-0000D4010000}"/>
    <cellStyle name="Input 10 25" xfId="2101" xr:uid="{00000000-0005-0000-0000-0000D5010000}"/>
    <cellStyle name="Input 10 26" xfId="1980" xr:uid="{00000000-0005-0000-0000-0000D6010000}"/>
    <cellStyle name="Input 10 27" xfId="2242" xr:uid="{00000000-0005-0000-0000-0000D7010000}"/>
    <cellStyle name="Input 10 28" xfId="2235" xr:uid="{00000000-0005-0000-0000-0000D8010000}"/>
    <cellStyle name="Input 10 29" xfId="2451" xr:uid="{00000000-0005-0000-0000-0000D9010000}"/>
    <cellStyle name="Input 10 3" xfId="178" xr:uid="{00000000-0005-0000-0000-0000DA010000}"/>
    <cellStyle name="Input 10 30" xfId="2531" xr:uid="{00000000-0005-0000-0000-0000DB010000}"/>
    <cellStyle name="Input 10 31" xfId="2612" xr:uid="{00000000-0005-0000-0000-0000DC010000}"/>
    <cellStyle name="Input 10 32" xfId="2381" xr:uid="{00000000-0005-0000-0000-0000DD010000}"/>
    <cellStyle name="Input 10 33" xfId="2737" xr:uid="{00000000-0005-0000-0000-0000DE010000}"/>
    <cellStyle name="Input 10 4" xfId="167" xr:uid="{00000000-0005-0000-0000-0000DF010000}"/>
    <cellStyle name="Input 10 5" xfId="331" xr:uid="{00000000-0005-0000-0000-0000E0010000}"/>
    <cellStyle name="Input 10 6" xfId="482" xr:uid="{00000000-0005-0000-0000-0000E1010000}"/>
    <cellStyle name="Input 10 7" xfId="600" xr:uid="{00000000-0005-0000-0000-0000E2010000}"/>
    <cellStyle name="Input 10 8" xfId="680" xr:uid="{00000000-0005-0000-0000-0000E3010000}"/>
    <cellStyle name="Input 10 9" xfId="759" xr:uid="{00000000-0005-0000-0000-0000E4010000}"/>
    <cellStyle name="Input 11" xfId="117" xr:uid="{00000000-0005-0000-0000-0000E5010000}"/>
    <cellStyle name="Input 11 10" xfId="862" xr:uid="{00000000-0005-0000-0000-0000E6010000}"/>
    <cellStyle name="Input 11 11" xfId="942" xr:uid="{00000000-0005-0000-0000-0000E7010000}"/>
    <cellStyle name="Input 11 12" xfId="1025" xr:uid="{00000000-0005-0000-0000-0000E8010000}"/>
    <cellStyle name="Input 11 13" xfId="1104" xr:uid="{00000000-0005-0000-0000-0000E9010000}"/>
    <cellStyle name="Input 11 14" xfId="1181" xr:uid="{00000000-0005-0000-0000-0000EA010000}"/>
    <cellStyle name="Input 11 15" xfId="1257" xr:uid="{00000000-0005-0000-0000-0000EB010000}"/>
    <cellStyle name="Input 11 16" xfId="1335" xr:uid="{00000000-0005-0000-0000-0000EC010000}"/>
    <cellStyle name="Input 11 17" xfId="1416" xr:uid="{00000000-0005-0000-0000-0000ED010000}"/>
    <cellStyle name="Input 11 18" xfId="1494" xr:uid="{00000000-0005-0000-0000-0000EE010000}"/>
    <cellStyle name="Input 11 19" xfId="1573" xr:uid="{00000000-0005-0000-0000-0000EF010000}"/>
    <cellStyle name="Input 11 2" xfId="247" xr:uid="{00000000-0005-0000-0000-0000F0010000}"/>
    <cellStyle name="Input 11 20" xfId="1650" xr:uid="{00000000-0005-0000-0000-0000F1010000}"/>
    <cellStyle name="Input 11 21" xfId="1722" xr:uid="{00000000-0005-0000-0000-0000F2010000}"/>
    <cellStyle name="Input 11 22" xfId="1795" xr:uid="{00000000-0005-0000-0000-0000F3010000}"/>
    <cellStyle name="Input 11 23" xfId="1925" xr:uid="{00000000-0005-0000-0000-0000F4010000}"/>
    <cellStyle name="Input 11 24" xfId="1877" xr:uid="{00000000-0005-0000-0000-0000F5010000}"/>
    <cellStyle name="Input 11 25" xfId="2121" xr:uid="{00000000-0005-0000-0000-0000F6010000}"/>
    <cellStyle name="Input 11 26" xfId="2188" xr:uid="{00000000-0005-0000-0000-0000F7010000}"/>
    <cellStyle name="Input 11 27" xfId="2148" xr:uid="{00000000-0005-0000-0000-0000F8010000}"/>
    <cellStyle name="Input 11 28" xfId="2392" xr:uid="{00000000-0005-0000-0000-0000F9010000}"/>
    <cellStyle name="Input 11 29" xfId="2473" xr:uid="{00000000-0005-0000-0000-0000FA010000}"/>
    <cellStyle name="Input 11 3" xfId="272" xr:uid="{00000000-0005-0000-0000-0000FB010000}"/>
    <cellStyle name="Input 11 30" xfId="2551" xr:uid="{00000000-0005-0000-0000-0000FC010000}"/>
    <cellStyle name="Input 11 31" xfId="2634" xr:uid="{00000000-0005-0000-0000-0000FD010000}"/>
    <cellStyle name="Input 11 32" xfId="2323" xr:uid="{00000000-0005-0000-0000-0000FE010000}"/>
    <cellStyle name="Input 11 33" xfId="2757" xr:uid="{00000000-0005-0000-0000-0000FF010000}"/>
    <cellStyle name="Input 11 4" xfId="405" xr:uid="{00000000-0005-0000-0000-000000020000}"/>
    <cellStyle name="Input 11 5" xfId="151" xr:uid="{00000000-0005-0000-0000-000001020000}"/>
    <cellStyle name="Input 11 6" xfId="510" xr:uid="{00000000-0005-0000-0000-000002020000}"/>
    <cellStyle name="Input 11 7" xfId="622" xr:uid="{00000000-0005-0000-0000-000003020000}"/>
    <cellStyle name="Input 11 8" xfId="702" xr:uid="{00000000-0005-0000-0000-000004020000}"/>
    <cellStyle name="Input 11 9" xfId="781" xr:uid="{00000000-0005-0000-0000-000005020000}"/>
    <cellStyle name="Input 12" xfId="129" xr:uid="{00000000-0005-0000-0000-000006020000}"/>
    <cellStyle name="Input 12 10" xfId="874" xr:uid="{00000000-0005-0000-0000-000007020000}"/>
    <cellStyle name="Input 12 11" xfId="953" xr:uid="{00000000-0005-0000-0000-000008020000}"/>
    <cellStyle name="Input 12 12" xfId="1036" xr:uid="{00000000-0005-0000-0000-000009020000}"/>
    <cellStyle name="Input 12 13" xfId="1115" xr:uid="{00000000-0005-0000-0000-00000A020000}"/>
    <cellStyle name="Input 12 14" xfId="1192" xr:uid="{00000000-0005-0000-0000-00000B020000}"/>
    <cellStyle name="Input 12 15" xfId="1268" xr:uid="{00000000-0005-0000-0000-00000C020000}"/>
    <cellStyle name="Input 12 16" xfId="1346" xr:uid="{00000000-0005-0000-0000-00000D020000}"/>
    <cellStyle name="Input 12 17" xfId="1427" xr:uid="{00000000-0005-0000-0000-00000E020000}"/>
    <cellStyle name="Input 12 18" xfId="1505" xr:uid="{00000000-0005-0000-0000-00000F020000}"/>
    <cellStyle name="Input 12 19" xfId="1584" xr:uid="{00000000-0005-0000-0000-000010020000}"/>
    <cellStyle name="Input 12 2" xfId="259" xr:uid="{00000000-0005-0000-0000-000011020000}"/>
    <cellStyle name="Input 12 20" xfId="1662" xr:uid="{00000000-0005-0000-0000-000012020000}"/>
    <cellStyle name="Input 12 21" xfId="1732" xr:uid="{00000000-0005-0000-0000-000013020000}"/>
    <cellStyle name="Input 12 22" xfId="1805" xr:uid="{00000000-0005-0000-0000-000014020000}"/>
    <cellStyle name="Input 12 23" xfId="1937" xr:uid="{00000000-0005-0000-0000-000015020000}"/>
    <cellStyle name="Input 12 24" xfId="1842" xr:uid="{00000000-0005-0000-0000-000016020000}"/>
    <cellStyle name="Input 12 25" xfId="2133" xr:uid="{00000000-0005-0000-0000-000017020000}"/>
    <cellStyle name="Input 12 26" xfId="2162" xr:uid="{00000000-0005-0000-0000-000018020000}"/>
    <cellStyle name="Input 12 27" xfId="2299" xr:uid="{00000000-0005-0000-0000-000019020000}"/>
    <cellStyle name="Input 12 28" xfId="2404" xr:uid="{00000000-0005-0000-0000-00001A020000}"/>
    <cellStyle name="Input 12 29" xfId="2485" xr:uid="{00000000-0005-0000-0000-00001B020000}"/>
    <cellStyle name="Input 12 3" xfId="332" xr:uid="{00000000-0005-0000-0000-00001C020000}"/>
    <cellStyle name="Input 12 30" xfId="2562" xr:uid="{00000000-0005-0000-0000-00001D020000}"/>
    <cellStyle name="Input 12 31" xfId="2646" xr:uid="{00000000-0005-0000-0000-00001E020000}"/>
    <cellStyle name="Input 12 32" xfId="2629" xr:uid="{00000000-0005-0000-0000-00001F020000}"/>
    <cellStyle name="Input 12 33" xfId="2767" xr:uid="{00000000-0005-0000-0000-000020020000}"/>
    <cellStyle name="Input 12 4" xfId="333" xr:uid="{00000000-0005-0000-0000-000021020000}"/>
    <cellStyle name="Input 12 5" xfId="373" xr:uid="{00000000-0005-0000-0000-000022020000}"/>
    <cellStyle name="Input 12 6" xfId="537" xr:uid="{00000000-0005-0000-0000-000023020000}"/>
    <cellStyle name="Input 12 7" xfId="633" xr:uid="{00000000-0005-0000-0000-000024020000}"/>
    <cellStyle name="Input 12 8" xfId="714" xr:uid="{00000000-0005-0000-0000-000025020000}"/>
    <cellStyle name="Input 12 9" xfId="793" xr:uid="{00000000-0005-0000-0000-000026020000}"/>
    <cellStyle name="Input 13" xfId="134" xr:uid="{00000000-0005-0000-0000-000027020000}"/>
    <cellStyle name="Input 13 10" xfId="879" xr:uid="{00000000-0005-0000-0000-000028020000}"/>
    <cellStyle name="Input 13 11" xfId="958" xr:uid="{00000000-0005-0000-0000-000029020000}"/>
    <cellStyle name="Input 13 12" xfId="1041" xr:uid="{00000000-0005-0000-0000-00002A020000}"/>
    <cellStyle name="Input 13 13" xfId="1120" xr:uid="{00000000-0005-0000-0000-00002B020000}"/>
    <cellStyle name="Input 13 14" xfId="1197" xr:uid="{00000000-0005-0000-0000-00002C020000}"/>
    <cellStyle name="Input 13 15" xfId="1273" xr:uid="{00000000-0005-0000-0000-00002D020000}"/>
    <cellStyle name="Input 13 16" xfId="1351" xr:uid="{00000000-0005-0000-0000-00002E020000}"/>
    <cellStyle name="Input 13 17" xfId="1432" xr:uid="{00000000-0005-0000-0000-00002F020000}"/>
    <cellStyle name="Input 13 18" xfId="1510" xr:uid="{00000000-0005-0000-0000-000030020000}"/>
    <cellStyle name="Input 13 19" xfId="1589" xr:uid="{00000000-0005-0000-0000-000031020000}"/>
    <cellStyle name="Input 13 2" xfId="264" xr:uid="{00000000-0005-0000-0000-000032020000}"/>
    <cellStyle name="Input 13 20" xfId="1667" xr:uid="{00000000-0005-0000-0000-000033020000}"/>
    <cellStyle name="Input 13 21" xfId="1737" xr:uid="{00000000-0005-0000-0000-000034020000}"/>
    <cellStyle name="Input 13 22" xfId="1810" xr:uid="{00000000-0005-0000-0000-000035020000}"/>
    <cellStyle name="Input 13 23" xfId="1942" xr:uid="{00000000-0005-0000-0000-000036020000}"/>
    <cellStyle name="Input 13 24" xfId="2064" xr:uid="{00000000-0005-0000-0000-000037020000}"/>
    <cellStyle name="Input 13 25" xfId="2138" xr:uid="{00000000-0005-0000-0000-000038020000}"/>
    <cellStyle name="Input 13 26" xfId="2223" xr:uid="{00000000-0005-0000-0000-000039020000}"/>
    <cellStyle name="Input 13 27" xfId="2304" xr:uid="{00000000-0005-0000-0000-00003A020000}"/>
    <cellStyle name="Input 13 28" xfId="2409" xr:uid="{00000000-0005-0000-0000-00003B020000}"/>
    <cellStyle name="Input 13 29" xfId="2490" xr:uid="{00000000-0005-0000-0000-00003C020000}"/>
    <cellStyle name="Input 13 3" xfId="166" xr:uid="{00000000-0005-0000-0000-00003D020000}"/>
    <cellStyle name="Input 13 30" xfId="2567" xr:uid="{00000000-0005-0000-0000-00003E020000}"/>
    <cellStyle name="Input 13 31" xfId="2651" xr:uid="{00000000-0005-0000-0000-00003F020000}"/>
    <cellStyle name="Input 13 32" xfId="2627" xr:uid="{00000000-0005-0000-0000-000040020000}"/>
    <cellStyle name="Input 13 33" xfId="2772" xr:uid="{00000000-0005-0000-0000-000041020000}"/>
    <cellStyle name="Input 13 4" xfId="413" xr:uid="{00000000-0005-0000-0000-000042020000}"/>
    <cellStyle name="Input 13 5" xfId="140" xr:uid="{00000000-0005-0000-0000-000043020000}"/>
    <cellStyle name="Input 13 6" xfId="589" xr:uid="{00000000-0005-0000-0000-000044020000}"/>
    <cellStyle name="Input 13 7" xfId="638" xr:uid="{00000000-0005-0000-0000-000045020000}"/>
    <cellStyle name="Input 13 8" xfId="719" xr:uid="{00000000-0005-0000-0000-000046020000}"/>
    <cellStyle name="Input 13 9" xfId="798" xr:uid="{00000000-0005-0000-0000-000047020000}"/>
    <cellStyle name="Input 14" xfId="38" xr:uid="{00000000-0005-0000-0000-000048020000}"/>
    <cellStyle name="Input 15" xfId="170" xr:uid="{00000000-0005-0000-0000-000049020000}"/>
    <cellStyle name="Input 16" xfId="302" xr:uid="{00000000-0005-0000-0000-00004A020000}"/>
    <cellStyle name="Input 17" xfId="540" xr:uid="{00000000-0005-0000-0000-00004B020000}"/>
    <cellStyle name="Input 18" xfId="536" xr:uid="{00000000-0005-0000-0000-00004C020000}"/>
    <cellStyle name="Input 19" xfId="533" xr:uid="{00000000-0005-0000-0000-00004D020000}"/>
    <cellStyle name="Input 2" xfId="56" xr:uid="{00000000-0005-0000-0000-00004E020000}"/>
    <cellStyle name="Input 2 10" xfId="707" xr:uid="{00000000-0005-0000-0000-00004F020000}"/>
    <cellStyle name="Input 2 11" xfId="799" xr:uid="{00000000-0005-0000-0000-000050020000}"/>
    <cellStyle name="Input 2 12" xfId="965" xr:uid="{00000000-0005-0000-0000-000051020000}"/>
    <cellStyle name="Input 2 13" xfId="960" xr:uid="{00000000-0005-0000-0000-000052020000}"/>
    <cellStyle name="Input 2 14" xfId="857" xr:uid="{00000000-0005-0000-0000-000053020000}"/>
    <cellStyle name="Input 2 15" xfId="1121" xr:uid="{00000000-0005-0000-0000-000054020000}"/>
    <cellStyle name="Input 2 16" xfId="833" xr:uid="{00000000-0005-0000-0000-000055020000}"/>
    <cellStyle name="Input 2 17" xfId="1357" xr:uid="{00000000-0005-0000-0000-000056020000}"/>
    <cellStyle name="Input 2 18" xfId="1288" xr:uid="{00000000-0005-0000-0000-000057020000}"/>
    <cellStyle name="Input 2 19" xfId="1516" xr:uid="{00000000-0005-0000-0000-000058020000}"/>
    <cellStyle name="Input 2 2" xfId="186" xr:uid="{00000000-0005-0000-0000-000059020000}"/>
    <cellStyle name="Input 2 20" xfId="1447" xr:uid="{00000000-0005-0000-0000-00005A020000}"/>
    <cellStyle name="Input 2 21" xfId="1590" xr:uid="{00000000-0005-0000-0000-00005B020000}"/>
    <cellStyle name="Input 2 22" xfId="1740" xr:uid="{00000000-0005-0000-0000-00005C020000}"/>
    <cellStyle name="Input 2 23" xfId="1864" xr:uid="{00000000-0005-0000-0000-00005D020000}"/>
    <cellStyle name="Input 2 24" xfId="2008" xr:uid="{00000000-0005-0000-0000-00005E020000}"/>
    <cellStyle name="Input 2 25" xfId="1834" xr:uid="{00000000-0005-0000-0000-00005F020000}"/>
    <cellStyle name="Input 2 26" xfId="2046" xr:uid="{00000000-0005-0000-0000-000060020000}"/>
    <cellStyle name="Input 2 27" xfId="2233" xr:uid="{00000000-0005-0000-0000-000061020000}"/>
    <cellStyle name="Input 2 28" xfId="2310" xr:uid="{00000000-0005-0000-0000-000062020000}"/>
    <cellStyle name="Input 2 29" xfId="2295" xr:uid="{00000000-0005-0000-0000-000063020000}"/>
    <cellStyle name="Input 2 3" xfId="144" xr:uid="{00000000-0005-0000-0000-000064020000}"/>
    <cellStyle name="Input 2 30" xfId="2373" xr:uid="{00000000-0005-0000-0000-000065020000}"/>
    <cellStyle name="Input 2 31" xfId="2573" xr:uid="{00000000-0005-0000-0000-000066020000}"/>
    <cellStyle name="Input 2 32" xfId="2695" xr:uid="{00000000-0005-0000-0000-000067020000}"/>
    <cellStyle name="Input 2 33" xfId="2670" xr:uid="{00000000-0005-0000-0000-000068020000}"/>
    <cellStyle name="Input 2 4" xfId="370" xr:uid="{00000000-0005-0000-0000-000069020000}"/>
    <cellStyle name="Input 2 5" xfId="479" xr:uid="{00000000-0005-0000-0000-00006A020000}"/>
    <cellStyle name="Input 2 6" xfId="583" xr:uid="{00000000-0005-0000-0000-00006B020000}"/>
    <cellStyle name="Input 2 7" xfId="520" xr:uid="{00000000-0005-0000-0000-00006C020000}"/>
    <cellStyle name="Input 2 8" xfId="555" xr:uid="{00000000-0005-0000-0000-00006D020000}"/>
    <cellStyle name="Input 2 9" xfId="559" xr:uid="{00000000-0005-0000-0000-00006E020000}"/>
    <cellStyle name="Input 20" xfId="492" xr:uid="{00000000-0005-0000-0000-00006F020000}"/>
    <cellStyle name="Input 21" xfId="776" xr:uid="{00000000-0005-0000-0000-000070020000}"/>
    <cellStyle name="Input 22" xfId="530" xr:uid="{00000000-0005-0000-0000-000071020000}"/>
    <cellStyle name="Input 23" xfId="580" xr:uid="{00000000-0005-0000-0000-000072020000}"/>
    <cellStyle name="Input 24" xfId="1055" xr:uid="{00000000-0005-0000-0000-000073020000}"/>
    <cellStyle name="Input 25" xfId="673" xr:uid="{00000000-0005-0000-0000-000074020000}"/>
    <cellStyle name="Input 26" xfId="1846" xr:uid="{00000000-0005-0000-0000-000075020000}"/>
    <cellStyle name="Input 27" xfId="1948" xr:uid="{00000000-0005-0000-0000-000076020000}"/>
    <cellStyle name="Input 28" xfId="1991" xr:uid="{00000000-0005-0000-0000-000077020000}"/>
    <cellStyle name="Input 29" xfId="2192" xr:uid="{00000000-0005-0000-0000-000078020000}"/>
    <cellStyle name="Input 3" xfId="59" xr:uid="{00000000-0005-0000-0000-000079020000}"/>
    <cellStyle name="Input 3 10" xfId="805" xr:uid="{00000000-0005-0000-0000-00007A020000}"/>
    <cellStyle name="Input 3 11" xfId="462" xr:uid="{00000000-0005-0000-0000-00007B020000}"/>
    <cellStyle name="Input 3 12" xfId="968" xr:uid="{00000000-0005-0000-0000-00007C020000}"/>
    <cellStyle name="Input 3 13" xfId="935" xr:uid="{00000000-0005-0000-0000-00007D020000}"/>
    <cellStyle name="Input 3 14" xfId="1127" xr:uid="{00000000-0005-0000-0000-00007E020000}"/>
    <cellStyle name="Input 3 15" xfId="594" xr:uid="{00000000-0005-0000-0000-00007F020000}"/>
    <cellStyle name="Input 3 16" xfId="1279" xr:uid="{00000000-0005-0000-0000-000080020000}"/>
    <cellStyle name="Input 3 17" xfId="1360" xr:uid="{00000000-0005-0000-0000-000081020000}"/>
    <cellStyle name="Input 3 18" xfId="1438" xr:uid="{00000000-0005-0000-0000-000082020000}"/>
    <cellStyle name="Input 3 19" xfId="1519" xr:uid="{00000000-0005-0000-0000-000083020000}"/>
    <cellStyle name="Input 3 2" xfId="189" xr:uid="{00000000-0005-0000-0000-000084020000}"/>
    <cellStyle name="Input 3 20" xfId="1596" xr:uid="{00000000-0005-0000-0000-000085020000}"/>
    <cellStyle name="Input 3 21" xfId="1434" xr:uid="{00000000-0005-0000-0000-000086020000}"/>
    <cellStyle name="Input 3 22" xfId="1743" xr:uid="{00000000-0005-0000-0000-000087020000}"/>
    <cellStyle name="Input 3 23" xfId="1867" xr:uid="{00000000-0005-0000-0000-000088020000}"/>
    <cellStyle name="Input 3 24" xfId="2047" xr:uid="{00000000-0005-0000-0000-000089020000}"/>
    <cellStyle name="Input 3 25" xfId="1815" xr:uid="{00000000-0005-0000-0000-00008A020000}"/>
    <cellStyle name="Input 3 26" xfId="2065" xr:uid="{00000000-0005-0000-0000-00008B020000}"/>
    <cellStyle name="Input 3 27" xfId="2271" xr:uid="{00000000-0005-0000-0000-00008C020000}"/>
    <cellStyle name="Input 3 28" xfId="2355" xr:uid="{00000000-0005-0000-0000-00008D020000}"/>
    <cellStyle name="Input 3 29" xfId="2416" xr:uid="{00000000-0005-0000-0000-00008E020000}"/>
    <cellStyle name="Input 3 3" xfId="173" xr:uid="{00000000-0005-0000-0000-00008F020000}"/>
    <cellStyle name="Input 3 30" xfId="2496" xr:uid="{00000000-0005-0000-0000-000090020000}"/>
    <cellStyle name="Input 3 31" xfId="2576" xr:uid="{00000000-0005-0000-0000-000091020000}"/>
    <cellStyle name="Input 3 32" xfId="2248" xr:uid="{00000000-0005-0000-0000-000092020000}"/>
    <cellStyle name="Input 3 33" xfId="2686" xr:uid="{00000000-0005-0000-0000-000093020000}"/>
    <cellStyle name="Input 3 4" xfId="431" xr:uid="{00000000-0005-0000-0000-000094020000}"/>
    <cellStyle name="Input 3 5" xfId="407" xr:uid="{00000000-0005-0000-0000-000095020000}"/>
    <cellStyle name="Input 3 6" xfId="529" xr:uid="{00000000-0005-0000-0000-000096020000}"/>
    <cellStyle name="Input 3 7" xfId="551" xr:uid="{00000000-0005-0000-0000-000097020000}"/>
    <cellStyle name="Input 3 8" xfId="644" xr:uid="{00000000-0005-0000-0000-000098020000}"/>
    <cellStyle name="Input 3 9" xfId="725" xr:uid="{00000000-0005-0000-0000-000099020000}"/>
    <cellStyle name="Input 30" xfId="2318" xr:uid="{00000000-0005-0000-0000-00009A020000}"/>
    <cellStyle name="Input 31" xfId="2369" xr:uid="{00000000-0005-0000-0000-00009B020000}"/>
    <cellStyle name="Input 32" xfId="2343" xr:uid="{00000000-0005-0000-0000-00009C020000}"/>
    <cellStyle name="Input 33" xfId="2524" xr:uid="{00000000-0005-0000-0000-00009D020000}"/>
    <cellStyle name="Input 34" xfId="2692" xr:uid="{00000000-0005-0000-0000-00009E020000}"/>
    <cellStyle name="Input 4" xfId="71" xr:uid="{00000000-0005-0000-0000-00009F020000}"/>
    <cellStyle name="Input 4 10" xfId="816" xr:uid="{00000000-0005-0000-0000-0000A0020000}"/>
    <cellStyle name="Input 4 11" xfId="896" xr:uid="{00000000-0005-0000-0000-0000A1020000}"/>
    <cellStyle name="Input 4 12" xfId="980" xr:uid="{00000000-0005-0000-0000-0000A2020000}"/>
    <cellStyle name="Input 4 13" xfId="1058" xr:uid="{00000000-0005-0000-0000-0000A3020000}"/>
    <cellStyle name="Input 4 14" xfId="1137" xr:uid="{00000000-0005-0000-0000-0000A4020000}"/>
    <cellStyle name="Input 4 15" xfId="1212" xr:uid="{00000000-0005-0000-0000-0000A5020000}"/>
    <cellStyle name="Input 4 16" xfId="1291" xr:uid="{00000000-0005-0000-0000-0000A6020000}"/>
    <cellStyle name="Input 4 17" xfId="1372" xr:uid="{00000000-0005-0000-0000-0000A7020000}"/>
    <cellStyle name="Input 4 18" xfId="1450" xr:uid="{00000000-0005-0000-0000-0000A8020000}"/>
    <cellStyle name="Input 4 19" xfId="1529" xr:uid="{00000000-0005-0000-0000-0000A9020000}"/>
    <cellStyle name="Input 4 2" xfId="201" xr:uid="{00000000-0005-0000-0000-0000AA020000}"/>
    <cellStyle name="Input 4 20" xfId="1607" xr:uid="{00000000-0005-0000-0000-0000AB020000}"/>
    <cellStyle name="Input 4 21" xfId="1680" xr:uid="{00000000-0005-0000-0000-0000AC020000}"/>
    <cellStyle name="Input 4 22" xfId="1753" xr:uid="{00000000-0005-0000-0000-0000AD020000}"/>
    <cellStyle name="Input 4 23" xfId="1879" xr:uid="{00000000-0005-0000-0000-0000AE020000}"/>
    <cellStyle name="Input 4 24" xfId="2020" xr:uid="{00000000-0005-0000-0000-0000AF020000}"/>
    <cellStyle name="Input 4 25" xfId="2077" xr:uid="{00000000-0005-0000-0000-0000B0020000}"/>
    <cellStyle name="Input 4 26" xfId="2193" xr:uid="{00000000-0005-0000-0000-0000B1020000}"/>
    <cellStyle name="Input 4 27" xfId="2238" xr:uid="{00000000-0005-0000-0000-0000B2020000}"/>
    <cellStyle name="Input 4 28" xfId="2262" xr:uid="{00000000-0005-0000-0000-0000B3020000}"/>
    <cellStyle name="Input 4 29" xfId="2427" xr:uid="{00000000-0005-0000-0000-0000B4020000}"/>
    <cellStyle name="Input 4 3" xfId="293" xr:uid="{00000000-0005-0000-0000-0000B5020000}"/>
    <cellStyle name="Input 4 30" xfId="2507" xr:uid="{00000000-0005-0000-0000-0000B6020000}"/>
    <cellStyle name="Input 4 31" xfId="2588" xr:uid="{00000000-0005-0000-0000-0000B7020000}"/>
    <cellStyle name="Input 4 32" xfId="2662" xr:uid="{00000000-0005-0000-0000-0000B8020000}"/>
    <cellStyle name="Input 4 33" xfId="2715" xr:uid="{00000000-0005-0000-0000-0000B9020000}"/>
    <cellStyle name="Input 4 4" xfId="404" xr:uid="{00000000-0005-0000-0000-0000BA020000}"/>
    <cellStyle name="Input 4 5" xfId="277" xr:uid="{00000000-0005-0000-0000-0000BB020000}"/>
    <cellStyle name="Input 4 6" xfId="513" xr:uid="{00000000-0005-0000-0000-0000BC020000}"/>
    <cellStyle name="Input 4 7" xfId="490" xr:uid="{00000000-0005-0000-0000-0000BD020000}"/>
    <cellStyle name="Input 4 8" xfId="656" xr:uid="{00000000-0005-0000-0000-0000BE020000}"/>
    <cellStyle name="Input 4 9" xfId="736" xr:uid="{00000000-0005-0000-0000-0000BF020000}"/>
    <cellStyle name="Input 5" xfId="81" xr:uid="{00000000-0005-0000-0000-0000C0020000}"/>
    <cellStyle name="Input 5 10" xfId="826" xr:uid="{00000000-0005-0000-0000-0000C1020000}"/>
    <cellStyle name="Input 5 11" xfId="906" xr:uid="{00000000-0005-0000-0000-0000C2020000}"/>
    <cellStyle name="Input 5 12" xfId="990" xr:uid="{00000000-0005-0000-0000-0000C3020000}"/>
    <cellStyle name="Input 5 13" xfId="1068" xr:uid="{00000000-0005-0000-0000-0000C4020000}"/>
    <cellStyle name="Input 5 14" xfId="1147" xr:uid="{00000000-0005-0000-0000-0000C5020000}"/>
    <cellStyle name="Input 5 15" xfId="1222" xr:uid="{00000000-0005-0000-0000-0000C6020000}"/>
    <cellStyle name="Input 5 16" xfId="1301" xr:uid="{00000000-0005-0000-0000-0000C7020000}"/>
    <cellStyle name="Input 5 17" xfId="1382" xr:uid="{00000000-0005-0000-0000-0000C8020000}"/>
    <cellStyle name="Input 5 18" xfId="1460" xr:uid="{00000000-0005-0000-0000-0000C9020000}"/>
    <cellStyle name="Input 5 19" xfId="1539" xr:uid="{00000000-0005-0000-0000-0000CA020000}"/>
    <cellStyle name="Input 5 2" xfId="211" xr:uid="{00000000-0005-0000-0000-0000CB020000}"/>
    <cellStyle name="Input 5 20" xfId="1617" xr:uid="{00000000-0005-0000-0000-0000CC020000}"/>
    <cellStyle name="Input 5 21" xfId="1690" xr:uid="{00000000-0005-0000-0000-0000CD020000}"/>
    <cellStyle name="Input 5 22" xfId="1763" xr:uid="{00000000-0005-0000-0000-0000CE020000}"/>
    <cellStyle name="Input 5 23" xfId="1889" xr:uid="{00000000-0005-0000-0000-0000CF020000}"/>
    <cellStyle name="Input 5 24" xfId="1848" xr:uid="{00000000-0005-0000-0000-0000D0020000}"/>
    <cellStyle name="Input 5 25" xfId="2087" xr:uid="{00000000-0005-0000-0000-0000D1020000}"/>
    <cellStyle name="Input 5 26" xfId="2092" xr:uid="{00000000-0005-0000-0000-0000D2020000}"/>
    <cellStyle name="Input 5 27" xfId="2048" xr:uid="{00000000-0005-0000-0000-0000D3020000}"/>
    <cellStyle name="Input 5 28" xfId="2231" xr:uid="{00000000-0005-0000-0000-0000D4020000}"/>
    <cellStyle name="Input 5 29" xfId="2437" xr:uid="{00000000-0005-0000-0000-0000D5020000}"/>
    <cellStyle name="Input 5 3" xfId="311" xr:uid="{00000000-0005-0000-0000-0000D6020000}"/>
    <cellStyle name="Input 5 30" xfId="2517" xr:uid="{00000000-0005-0000-0000-0000D7020000}"/>
    <cellStyle name="Input 5 31" xfId="2598" xr:uid="{00000000-0005-0000-0000-0000D8020000}"/>
    <cellStyle name="Input 5 32" xfId="2665" xr:uid="{00000000-0005-0000-0000-0000D9020000}"/>
    <cellStyle name="Input 5 33" xfId="2725" xr:uid="{00000000-0005-0000-0000-0000DA020000}"/>
    <cellStyle name="Input 5 4" xfId="252" xr:uid="{00000000-0005-0000-0000-0000DB020000}"/>
    <cellStyle name="Input 5 5" xfId="449" xr:uid="{00000000-0005-0000-0000-0000DC020000}"/>
    <cellStyle name="Input 5 6" xfId="582" xr:uid="{00000000-0005-0000-0000-0000DD020000}"/>
    <cellStyle name="Input 5 7" xfId="565" xr:uid="{00000000-0005-0000-0000-0000DE020000}"/>
    <cellStyle name="Input 5 8" xfId="666" xr:uid="{00000000-0005-0000-0000-0000DF020000}"/>
    <cellStyle name="Input 5 9" xfId="746" xr:uid="{00000000-0005-0000-0000-0000E0020000}"/>
    <cellStyle name="Input 6" xfId="76" xr:uid="{00000000-0005-0000-0000-0000E1020000}"/>
    <cellStyle name="Input 6 10" xfId="821" xr:uid="{00000000-0005-0000-0000-0000E2020000}"/>
    <cellStyle name="Input 6 11" xfId="901" xr:uid="{00000000-0005-0000-0000-0000E3020000}"/>
    <cellStyle name="Input 6 12" xfId="985" xr:uid="{00000000-0005-0000-0000-0000E4020000}"/>
    <cellStyle name="Input 6 13" xfId="1063" xr:uid="{00000000-0005-0000-0000-0000E5020000}"/>
    <cellStyle name="Input 6 14" xfId="1142" xr:uid="{00000000-0005-0000-0000-0000E6020000}"/>
    <cellStyle name="Input 6 15" xfId="1217" xr:uid="{00000000-0005-0000-0000-0000E7020000}"/>
    <cellStyle name="Input 6 16" xfId="1296" xr:uid="{00000000-0005-0000-0000-0000E8020000}"/>
    <cellStyle name="Input 6 17" xfId="1377" xr:uid="{00000000-0005-0000-0000-0000E9020000}"/>
    <cellStyle name="Input 6 18" xfId="1455" xr:uid="{00000000-0005-0000-0000-0000EA020000}"/>
    <cellStyle name="Input 6 19" xfId="1534" xr:uid="{00000000-0005-0000-0000-0000EB020000}"/>
    <cellStyle name="Input 6 2" xfId="206" xr:uid="{00000000-0005-0000-0000-0000EC020000}"/>
    <cellStyle name="Input 6 20" xfId="1612" xr:uid="{00000000-0005-0000-0000-0000ED020000}"/>
    <cellStyle name="Input 6 21" xfId="1685" xr:uid="{00000000-0005-0000-0000-0000EE020000}"/>
    <cellStyle name="Input 6 22" xfId="1758" xr:uid="{00000000-0005-0000-0000-0000EF020000}"/>
    <cellStyle name="Input 6 23" xfId="1884" xr:uid="{00000000-0005-0000-0000-0000F0020000}"/>
    <cellStyle name="Input 6 24" xfId="1847" xr:uid="{00000000-0005-0000-0000-0000F1020000}"/>
    <cellStyle name="Input 6 25" xfId="2082" xr:uid="{00000000-0005-0000-0000-0000F2020000}"/>
    <cellStyle name="Input 6 26" xfId="2061" xr:uid="{00000000-0005-0000-0000-0000F3020000}"/>
    <cellStyle name="Input 6 27" xfId="2216" xr:uid="{00000000-0005-0000-0000-0000F4020000}"/>
    <cellStyle name="Input 6 28" xfId="2273" xr:uid="{00000000-0005-0000-0000-0000F5020000}"/>
    <cellStyle name="Input 6 29" xfId="2432" xr:uid="{00000000-0005-0000-0000-0000F6020000}"/>
    <cellStyle name="Input 6 3" xfId="324" xr:uid="{00000000-0005-0000-0000-0000F7020000}"/>
    <cellStyle name="Input 6 30" xfId="2512" xr:uid="{00000000-0005-0000-0000-0000F8020000}"/>
    <cellStyle name="Input 6 31" xfId="2593" xr:uid="{00000000-0005-0000-0000-0000F9020000}"/>
    <cellStyle name="Input 6 32" xfId="2442" xr:uid="{00000000-0005-0000-0000-0000FA020000}"/>
    <cellStyle name="Input 6 33" xfId="2720" xr:uid="{00000000-0005-0000-0000-0000FB020000}"/>
    <cellStyle name="Input 6 4" xfId="380" xr:uid="{00000000-0005-0000-0000-0000FC020000}"/>
    <cellStyle name="Input 6 5" xfId="154" xr:uid="{00000000-0005-0000-0000-0000FD020000}"/>
    <cellStyle name="Input 6 6" xfId="531" xr:uid="{00000000-0005-0000-0000-0000FE020000}"/>
    <cellStyle name="Input 6 7" xfId="502" xr:uid="{00000000-0005-0000-0000-0000FF020000}"/>
    <cellStyle name="Input 6 8" xfId="661" xr:uid="{00000000-0005-0000-0000-000000030000}"/>
    <cellStyle name="Input 6 9" xfId="741" xr:uid="{00000000-0005-0000-0000-000001030000}"/>
    <cellStyle name="Input 7" xfId="73" xr:uid="{00000000-0005-0000-0000-000002030000}"/>
    <cellStyle name="Input 7 10" xfId="818" xr:uid="{00000000-0005-0000-0000-000003030000}"/>
    <cellStyle name="Input 7 11" xfId="898" xr:uid="{00000000-0005-0000-0000-000004030000}"/>
    <cellStyle name="Input 7 12" xfId="982" xr:uid="{00000000-0005-0000-0000-000005030000}"/>
    <cellStyle name="Input 7 13" xfId="1060" xr:uid="{00000000-0005-0000-0000-000006030000}"/>
    <cellStyle name="Input 7 14" xfId="1139" xr:uid="{00000000-0005-0000-0000-000007030000}"/>
    <cellStyle name="Input 7 15" xfId="1214" xr:uid="{00000000-0005-0000-0000-000008030000}"/>
    <cellStyle name="Input 7 16" xfId="1293" xr:uid="{00000000-0005-0000-0000-000009030000}"/>
    <cellStyle name="Input 7 17" xfId="1374" xr:uid="{00000000-0005-0000-0000-00000A030000}"/>
    <cellStyle name="Input 7 18" xfId="1452" xr:uid="{00000000-0005-0000-0000-00000B030000}"/>
    <cellStyle name="Input 7 19" xfId="1531" xr:uid="{00000000-0005-0000-0000-00000C030000}"/>
    <cellStyle name="Input 7 2" xfId="203" xr:uid="{00000000-0005-0000-0000-00000D030000}"/>
    <cellStyle name="Input 7 20" xfId="1609" xr:uid="{00000000-0005-0000-0000-00000E030000}"/>
    <cellStyle name="Input 7 21" xfId="1682" xr:uid="{00000000-0005-0000-0000-00000F030000}"/>
    <cellStyle name="Input 7 22" xfId="1755" xr:uid="{00000000-0005-0000-0000-000010030000}"/>
    <cellStyle name="Input 7 23" xfId="1881" xr:uid="{00000000-0005-0000-0000-000011030000}"/>
    <cellStyle name="Input 7 24" xfId="1835" xr:uid="{00000000-0005-0000-0000-000012030000}"/>
    <cellStyle name="Input 7 25" xfId="2079" xr:uid="{00000000-0005-0000-0000-000013030000}"/>
    <cellStyle name="Input 7 26" xfId="2159" xr:uid="{00000000-0005-0000-0000-000014030000}"/>
    <cellStyle name="Input 7 27" xfId="2245" xr:uid="{00000000-0005-0000-0000-000015030000}"/>
    <cellStyle name="Input 7 28" xfId="2143" xr:uid="{00000000-0005-0000-0000-000016030000}"/>
    <cellStyle name="Input 7 29" xfId="2429" xr:uid="{00000000-0005-0000-0000-000017030000}"/>
    <cellStyle name="Input 7 3" xfId="285" xr:uid="{00000000-0005-0000-0000-000018030000}"/>
    <cellStyle name="Input 7 30" xfId="2509" xr:uid="{00000000-0005-0000-0000-000019030000}"/>
    <cellStyle name="Input 7 31" xfId="2590" xr:uid="{00000000-0005-0000-0000-00001A030000}"/>
    <cellStyle name="Input 7 32" xfId="2199" xr:uid="{00000000-0005-0000-0000-00001B030000}"/>
    <cellStyle name="Input 7 33" xfId="2717" xr:uid="{00000000-0005-0000-0000-00001C030000}"/>
    <cellStyle name="Input 7 4" xfId="362" xr:uid="{00000000-0005-0000-0000-00001D030000}"/>
    <cellStyle name="Input 7 5" xfId="363" xr:uid="{00000000-0005-0000-0000-00001E030000}"/>
    <cellStyle name="Input 7 6" xfId="455" xr:uid="{00000000-0005-0000-0000-00001F030000}"/>
    <cellStyle name="Input 7 7" xfId="552" xr:uid="{00000000-0005-0000-0000-000020030000}"/>
    <cellStyle name="Input 7 8" xfId="658" xr:uid="{00000000-0005-0000-0000-000021030000}"/>
    <cellStyle name="Input 7 9" xfId="738" xr:uid="{00000000-0005-0000-0000-000022030000}"/>
    <cellStyle name="Input 8" xfId="102" xr:uid="{00000000-0005-0000-0000-000023030000}"/>
    <cellStyle name="Input 8 10" xfId="847" xr:uid="{00000000-0005-0000-0000-000024030000}"/>
    <cellStyle name="Input 8 11" xfId="927" xr:uid="{00000000-0005-0000-0000-000025030000}"/>
    <cellStyle name="Input 8 12" xfId="1011" xr:uid="{00000000-0005-0000-0000-000026030000}"/>
    <cellStyle name="Input 8 13" xfId="1089" xr:uid="{00000000-0005-0000-0000-000027030000}"/>
    <cellStyle name="Input 8 14" xfId="1168" xr:uid="{00000000-0005-0000-0000-000028030000}"/>
    <cellStyle name="Input 8 15" xfId="1243" xr:uid="{00000000-0005-0000-0000-000029030000}"/>
    <cellStyle name="Input 8 16" xfId="1321" xr:uid="{00000000-0005-0000-0000-00002A030000}"/>
    <cellStyle name="Input 8 17" xfId="1402" xr:uid="{00000000-0005-0000-0000-00002B030000}"/>
    <cellStyle name="Input 8 18" xfId="1480" xr:uid="{00000000-0005-0000-0000-00002C030000}"/>
    <cellStyle name="Input 8 19" xfId="1559" xr:uid="{00000000-0005-0000-0000-00002D030000}"/>
    <cellStyle name="Input 8 2" xfId="232" xr:uid="{00000000-0005-0000-0000-00002E030000}"/>
    <cellStyle name="Input 8 20" xfId="1637" xr:uid="{00000000-0005-0000-0000-00002F030000}"/>
    <cellStyle name="Input 8 21" xfId="1709" xr:uid="{00000000-0005-0000-0000-000030030000}"/>
    <cellStyle name="Input 8 22" xfId="1782" xr:uid="{00000000-0005-0000-0000-000031030000}"/>
    <cellStyle name="Input 8 23" xfId="1910" xr:uid="{00000000-0005-0000-0000-000032030000}"/>
    <cellStyle name="Input 8 24" xfId="1985" xr:uid="{00000000-0005-0000-0000-000033030000}"/>
    <cellStyle name="Input 8 25" xfId="2108" xr:uid="{00000000-0005-0000-0000-000034030000}"/>
    <cellStyle name="Input 8 26" xfId="2217" xr:uid="{00000000-0005-0000-0000-000035030000}"/>
    <cellStyle name="Input 8 27" xfId="2255" xr:uid="{00000000-0005-0000-0000-000036030000}"/>
    <cellStyle name="Input 8 28" xfId="2344" xr:uid="{00000000-0005-0000-0000-000037030000}"/>
    <cellStyle name="Input 8 29" xfId="2458" xr:uid="{00000000-0005-0000-0000-000038030000}"/>
    <cellStyle name="Input 8 3" xfId="152" xr:uid="{00000000-0005-0000-0000-000039030000}"/>
    <cellStyle name="Input 8 30" xfId="2538" xr:uid="{00000000-0005-0000-0000-00003A030000}"/>
    <cellStyle name="Input 8 31" xfId="2619" xr:uid="{00000000-0005-0000-0000-00003B030000}"/>
    <cellStyle name="Input 8 32" xfId="2678" xr:uid="{00000000-0005-0000-0000-00003C030000}"/>
    <cellStyle name="Input 8 33" xfId="2744" xr:uid="{00000000-0005-0000-0000-00003D030000}"/>
    <cellStyle name="Input 8 4" xfId="389" xr:uid="{00000000-0005-0000-0000-00003E030000}"/>
    <cellStyle name="Input 8 5" xfId="468" xr:uid="{00000000-0005-0000-0000-00003F030000}"/>
    <cellStyle name="Input 8 6" xfId="516" xr:uid="{00000000-0005-0000-0000-000040030000}"/>
    <cellStyle name="Input 8 7" xfId="607" xr:uid="{00000000-0005-0000-0000-000041030000}"/>
    <cellStyle name="Input 8 8" xfId="687" xr:uid="{00000000-0005-0000-0000-000042030000}"/>
    <cellStyle name="Input 8 9" xfId="766" xr:uid="{00000000-0005-0000-0000-000043030000}"/>
    <cellStyle name="Input 9" xfId="97" xr:uid="{00000000-0005-0000-0000-000044030000}"/>
    <cellStyle name="Input 9 10" xfId="842" xr:uid="{00000000-0005-0000-0000-000045030000}"/>
    <cellStyle name="Input 9 11" xfId="922" xr:uid="{00000000-0005-0000-0000-000046030000}"/>
    <cellStyle name="Input 9 12" xfId="1006" xr:uid="{00000000-0005-0000-0000-000047030000}"/>
    <cellStyle name="Input 9 13" xfId="1084" xr:uid="{00000000-0005-0000-0000-000048030000}"/>
    <cellStyle name="Input 9 14" xfId="1163" xr:uid="{00000000-0005-0000-0000-000049030000}"/>
    <cellStyle name="Input 9 15" xfId="1238" xr:uid="{00000000-0005-0000-0000-00004A030000}"/>
    <cellStyle name="Input 9 16" xfId="1316" xr:uid="{00000000-0005-0000-0000-00004B030000}"/>
    <cellStyle name="Input 9 17" xfId="1397" xr:uid="{00000000-0005-0000-0000-00004C030000}"/>
    <cellStyle name="Input 9 18" xfId="1475" xr:uid="{00000000-0005-0000-0000-00004D030000}"/>
    <cellStyle name="Input 9 19" xfId="1554" xr:uid="{00000000-0005-0000-0000-00004E030000}"/>
    <cellStyle name="Input 9 2" xfId="227" xr:uid="{00000000-0005-0000-0000-00004F030000}"/>
    <cellStyle name="Input 9 20" xfId="1632" xr:uid="{00000000-0005-0000-0000-000050030000}"/>
    <cellStyle name="Input 9 21" xfId="1704" xr:uid="{00000000-0005-0000-0000-000051030000}"/>
    <cellStyle name="Input 9 22" xfId="1777" xr:uid="{00000000-0005-0000-0000-000052030000}"/>
    <cellStyle name="Input 9 23" xfId="1905" xr:uid="{00000000-0005-0000-0000-000053030000}"/>
    <cellStyle name="Input 9 24" xfId="2027" xr:uid="{00000000-0005-0000-0000-000054030000}"/>
    <cellStyle name="Input 9 25" xfId="2103" xr:uid="{00000000-0005-0000-0000-000055030000}"/>
    <cellStyle name="Input 9 26" xfId="1896" xr:uid="{00000000-0005-0000-0000-000056030000}"/>
    <cellStyle name="Input 9 27" xfId="2232" xr:uid="{00000000-0005-0000-0000-000057030000}"/>
    <cellStyle name="Input 9 28" xfId="2165" xr:uid="{00000000-0005-0000-0000-000058030000}"/>
    <cellStyle name="Input 9 29" xfId="2453" xr:uid="{00000000-0005-0000-0000-000059030000}"/>
    <cellStyle name="Input 9 3" xfId="147" xr:uid="{00000000-0005-0000-0000-00005A030000}"/>
    <cellStyle name="Input 9 30" xfId="2533" xr:uid="{00000000-0005-0000-0000-00005B030000}"/>
    <cellStyle name="Input 9 31" xfId="2614" xr:uid="{00000000-0005-0000-0000-00005C030000}"/>
    <cellStyle name="Input 9 32" xfId="2478" xr:uid="{00000000-0005-0000-0000-00005D030000}"/>
    <cellStyle name="Input 9 33" xfId="2739" xr:uid="{00000000-0005-0000-0000-00005E030000}"/>
    <cellStyle name="Input 9 4" xfId="418" xr:uid="{00000000-0005-0000-0000-00005F030000}"/>
    <cellStyle name="Input 9 5" xfId="414" xr:uid="{00000000-0005-0000-0000-000060030000}"/>
    <cellStyle name="Input 9 6" xfId="476" xr:uid="{00000000-0005-0000-0000-000061030000}"/>
    <cellStyle name="Input 9 7" xfId="602" xr:uid="{00000000-0005-0000-0000-000062030000}"/>
    <cellStyle name="Input 9 8" xfId="682" xr:uid="{00000000-0005-0000-0000-000063030000}"/>
    <cellStyle name="Input 9 9" xfId="761" xr:uid="{00000000-0005-0000-0000-000064030000}"/>
    <cellStyle name="Linked Cell 2" xfId="39" xr:uid="{00000000-0005-0000-0000-000065030000}"/>
    <cellStyle name="Neutral 2" xfId="40" xr:uid="{00000000-0005-0000-0000-000066030000}"/>
    <cellStyle name="Normal" xfId="0" builtinId="0"/>
    <cellStyle name="Normal 2" xfId="41" xr:uid="{00000000-0005-0000-0000-000068030000}"/>
    <cellStyle name="Normal 3" xfId="1" xr:uid="{00000000-0005-0000-0000-000069030000}"/>
    <cellStyle name="Normal 4" xfId="2" xr:uid="{00000000-0005-0000-0000-00006A030000}"/>
    <cellStyle name="Normal 4 2" xfId="52" xr:uid="{00000000-0005-0000-0000-00006B030000}"/>
    <cellStyle name="Normal 4 2 2" xfId="69" xr:uid="{00000000-0005-0000-0000-00006C030000}"/>
    <cellStyle name="Normal 4 2 3" xfId="88" xr:uid="{00000000-0005-0000-0000-00006D030000}"/>
    <cellStyle name="Normal 4 2 4" xfId="112" xr:uid="{00000000-0005-0000-0000-00006E030000}"/>
    <cellStyle name="Normal 4 2 5" xfId="124" xr:uid="{00000000-0005-0000-0000-00006F030000}"/>
    <cellStyle name="Normal 4 2 6" xfId="137" xr:uid="{00000000-0005-0000-0000-000070030000}"/>
    <cellStyle name="Normal 4 3" xfId="68" xr:uid="{00000000-0005-0000-0000-000071030000}"/>
    <cellStyle name="Normal 4 4" xfId="86" xr:uid="{00000000-0005-0000-0000-000072030000}"/>
    <cellStyle name="Normal 4 5" xfId="110" xr:uid="{00000000-0005-0000-0000-000073030000}"/>
    <cellStyle name="Normal 4 6" xfId="122" xr:uid="{00000000-0005-0000-0000-000074030000}"/>
    <cellStyle name="Normal 4 7" xfId="135" xr:uid="{00000000-0005-0000-0000-000075030000}"/>
    <cellStyle name="Normal 5" xfId="1813" xr:uid="{00000000-0005-0000-0000-000076030000}"/>
    <cellStyle name="Normal 83 2" xfId="139" xr:uid="{00000000-0005-0000-0000-000077030000}"/>
    <cellStyle name="Note 10" xfId="100" xr:uid="{00000000-0005-0000-0000-000078030000}"/>
    <cellStyle name="Note 10 10" xfId="845" xr:uid="{00000000-0005-0000-0000-000079030000}"/>
    <cellStyle name="Note 10 11" xfId="925" xr:uid="{00000000-0005-0000-0000-00007A030000}"/>
    <cellStyle name="Note 10 12" xfId="1009" xr:uid="{00000000-0005-0000-0000-00007B030000}"/>
    <cellStyle name="Note 10 13" xfId="1087" xr:uid="{00000000-0005-0000-0000-00007C030000}"/>
    <cellStyle name="Note 10 14" xfId="1166" xr:uid="{00000000-0005-0000-0000-00007D030000}"/>
    <cellStyle name="Note 10 15" xfId="1241" xr:uid="{00000000-0005-0000-0000-00007E030000}"/>
    <cellStyle name="Note 10 16" xfId="1319" xr:uid="{00000000-0005-0000-0000-00007F030000}"/>
    <cellStyle name="Note 10 17" xfId="1400" xr:uid="{00000000-0005-0000-0000-000080030000}"/>
    <cellStyle name="Note 10 18" xfId="1478" xr:uid="{00000000-0005-0000-0000-000081030000}"/>
    <cellStyle name="Note 10 19" xfId="1557" xr:uid="{00000000-0005-0000-0000-000082030000}"/>
    <cellStyle name="Note 10 2" xfId="230" xr:uid="{00000000-0005-0000-0000-000083030000}"/>
    <cellStyle name="Note 10 20" xfId="1635" xr:uid="{00000000-0005-0000-0000-000084030000}"/>
    <cellStyle name="Note 10 21" xfId="1707" xr:uid="{00000000-0005-0000-0000-000085030000}"/>
    <cellStyle name="Note 10 22" xfId="1780" xr:uid="{00000000-0005-0000-0000-000086030000}"/>
    <cellStyle name="Note 10 23" xfId="1908" xr:uid="{00000000-0005-0000-0000-000087030000}"/>
    <cellStyle name="Note 10 24" xfId="1855" xr:uid="{00000000-0005-0000-0000-000088030000}"/>
    <cellStyle name="Note 10 25" xfId="2018" xr:uid="{00000000-0005-0000-0000-000089030000}"/>
    <cellStyle name="Note 10 26" xfId="2106" xr:uid="{00000000-0005-0000-0000-00008A030000}"/>
    <cellStyle name="Note 10 27" xfId="2213" xr:uid="{00000000-0005-0000-0000-00008B030000}"/>
    <cellStyle name="Note 10 28" xfId="2286" xr:uid="{00000000-0005-0000-0000-00008C030000}"/>
    <cellStyle name="Note 10 29" xfId="2253" xr:uid="{00000000-0005-0000-0000-00008D030000}"/>
    <cellStyle name="Note 10 3" xfId="169" xr:uid="{00000000-0005-0000-0000-00008E030000}"/>
    <cellStyle name="Note 10 30" xfId="2374" xr:uid="{00000000-0005-0000-0000-00008F030000}"/>
    <cellStyle name="Note 10 31" xfId="2456" xr:uid="{00000000-0005-0000-0000-000090030000}"/>
    <cellStyle name="Note 10 32" xfId="2536" xr:uid="{00000000-0005-0000-0000-000091030000}"/>
    <cellStyle name="Note 10 33" xfId="2617" xr:uid="{00000000-0005-0000-0000-000092030000}"/>
    <cellStyle name="Note 10 34" xfId="2156" xr:uid="{00000000-0005-0000-0000-000093030000}"/>
    <cellStyle name="Note 10 35" xfId="2742" xr:uid="{00000000-0005-0000-0000-000094030000}"/>
    <cellStyle name="Note 10 4" xfId="218" xr:uid="{00000000-0005-0000-0000-000095030000}"/>
    <cellStyle name="Note 10 5" xfId="316" xr:uid="{00000000-0005-0000-0000-000096030000}"/>
    <cellStyle name="Note 10 6" xfId="478" xr:uid="{00000000-0005-0000-0000-000097030000}"/>
    <cellStyle name="Note 10 7" xfId="605" xr:uid="{00000000-0005-0000-0000-000098030000}"/>
    <cellStyle name="Note 10 8" xfId="685" xr:uid="{00000000-0005-0000-0000-000099030000}"/>
    <cellStyle name="Note 10 9" xfId="764" xr:uid="{00000000-0005-0000-0000-00009A030000}"/>
    <cellStyle name="Note 11" xfId="108" xr:uid="{00000000-0005-0000-0000-00009B030000}"/>
    <cellStyle name="Note 11 10" xfId="853" xr:uid="{00000000-0005-0000-0000-00009C030000}"/>
    <cellStyle name="Note 11 11" xfId="933" xr:uid="{00000000-0005-0000-0000-00009D030000}"/>
    <cellStyle name="Note 11 12" xfId="1017" xr:uid="{00000000-0005-0000-0000-00009E030000}"/>
    <cellStyle name="Note 11 13" xfId="1095" xr:uid="{00000000-0005-0000-0000-00009F030000}"/>
    <cellStyle name="Note 11 14" xfId="1174" xr:uid="{00000000-0005-0000-0000-0000A0030000}"/>
    <cellStyle name="Note 11 15" xfId="1249" xr:uid="{00000000-0005-0000-0000-0000A1030000}"/>
    <cellStyle name="Note 11 16" xfId="1327" xr:uid="{00000000-0005-0000-0000-0000A2030000}"/>
    <cellStyle name="Note 11 17" xfId="1408" xr:uid="{00000000-0005-0000-0000-0000A3030000}"/>
    <cellStyle name="Note 11 18" xfId="1486" xr:uid="{00000000-0005-0000-0000-0000A4030000}"/>
    <cellStyle name="Note 11 19" xfId="1565" xr:uid="{00000000-0005-0000-0000-0000A5030000}"/>
    <cellStyle name="Note 11 2" xfId="238" xr:uid="{00000000-0005-0000-0000-0000A6030000}"/>
    <cellStyle name="Note 11 20" xfId="1643" xr:uid="{00000000-0005-0000-0000-0000A7030000}"/>
    <cellStyle name="Note 11 21" xfId="1715" xr:uid="{00000000-0005-0000-0000-0000A8030000}"/>
    <cellStyle name="Note 11 22" xfId="1788" xr:uid="{00000000-0005-0000-0000-0000A9030000}"/>
    <cellStyle name="Note 11 23" xfId="1916" xr:uid="{00000000-0005-0000-0000-0000AA030000}"/>
    <cellStyle name="Note 11 24" xfId="1833" xr:uid="{00000000-0005-0000-0000-0000AB030000}"/>
    <cellStyle name="Note 11 25" xfId="1818" xr:uid="{00000000-0005-0000-0000-0000AC030000}"/>
    <cellStyle name="Note 11 26" xfId="2114" xr:uid="{00000000-0005-0000-0000-0000AD030000}"/>
    <cellStyle name="Note 11 27" xfId="2197" xr:uid="{00000000-0005-0000-0000-0000AE030000}"/>
    <cellStyle name="Note 11 28" xfId="2218" xr:uid="{00000000-0005-0000-0000-0000AF030000}"/>
    <cellStyle name="Note 11 29" xfId="2336" xr:uid="{00000000-0005-0000-0000-0000B0030000}"/>
    <cellStyle name="Note 11 3" xfId="291" xr:uid="{00000000-0005-0000-0000-0000B1030000}"/>
    <cellStyle name="Note 11 30" xfId="2384" xr:uid="{00000000-0005-0000-0000-0000B2030000}"/>
    <cellStyle name="Note 11 31" xfId="2464" xr:uid="{00000000-0005-0000-0000-0000B3030000}"/>
    <cellStyle name="Note 11 32" xfId="2544" xr:uid="{00000000-0005-0000-0000-0000B4030000}"/>
    <cellStyle name="Note 11 33" xfId="2625" xr:uid="{00000000-0005-0000-0000-0000B5030000}"/>
    <cellStyle name="Note 11 34" xfId="2660" xr:uid="{00000000-0005-0000-0000-0000B6030000}"/>
    <cellStyle name="Note 11 35" xfId="2750" xr:uid="{00000000-0005-0000-0000-0000B7030000}"/>
    <cellStyle name="Note 11 4" xfId="254" xr:uid="{00000000-0005-0000-0000-0000B8030000}"/>
    <cellStyle name="Note 11 5" xfId="387" xr:uid="{00000000-0005-0000-0000-0000B9030000}"/>
    <cellStyle name="Note 11 6" xfId="553" xr:uid="{00000000-0005-0000-0000-0000BA030000}"/>
    <cellStyle name="Note 11 7" xfId="613" xr:uid="{00000000-0005-0000-0000-0000BB030000}"/>
    <cellStyle name="Note 11 8" xfId="693" xr:uid="{00000000-0005-0000-0000-0000BC030000}"/>
    <cellStyle name="Note 11 9" xfId="772" xr:uid="{00000000-0005-0000-0000-0000BD030000}"/>
    <cellStyle name="Note 12" xfId="119" xr:uid="{00000000-0005-0000-0000-0000BE030000}"/>
    <cellStyle name="Note 12 10" xfId="864" xr:uid="{00000000-0005-0000-0000-0000BF030000}"/>
    <cellStyle name="Note 12 11" xfId="944" xr:uid="{00000000-0005-0000-0000-0000C0030000}"/>
    <cellStyle name="Note 12 12" xfId="1027" xr:uid="{00000000-0005-0000-0000-0000C1030000}"/>
    <cellStyle name="Note 12 13" xfId="1106" xr:uid="{00000000-0005-0000-0000-0000C2030000}"/>
    <cellStyle name="Note 12 14" xfId="1183" xr:uid="{00000000-0005-0000-0000-0000C3030000}"/>
    <cellStyle name="Note 12 15" xfId="1259" xr:uid="{00000000-0005-0000-0000-0000C4030000}"/>
    <cellStyle name="Note 12 16" xfId="1337" xr:uid="{00000000-0005-0000-0000-0000C5030000}"/>
    <cellStyle name="Note 12 17" xfId="1418" xr:uid="{00000000-0005-0000-0000-0000C6030000}"/>
    <cellStyle name="Note 12 18" xfId="1496" xr:uid="{00000000-0005-0000-0000-0000C7030000}"/>
    <cellStyle name="Note 12 19" xfId="1575" xr:uid="{00000000-0005-0000-0000-0000C8030000}"/>
    <cellStyle name="Note 12 2" xfId="249" xr:uid="{00000000-0005-0000-0000-0000C9030000}"/>
    <cellStyle name="Note 12 20" xfId="1652" xr:uid="{00000000-0005-0000-0000-0000CA030000}"/>
    <cellStyle name="Note 12 21" xfId="1724" xr:uid="{00000000-0005-0000-0000-0000CB030000}"/>
    <cellStyle name="Note 12 22" xfId="1797" xr:uid="{00000000-0005-0000-0000-0000CC030000}"/>
    <cellStyle name="Note 12 23" xfId="1927" xr:uid="{00000000-0005-0000-0000-0000CD030000}"/>
    <cellStyle name="Note 12 24" xfId="1994" xr:uid="{00000000-0005-0000-0000-0000CE030000}"/>
    <cellStyle name="Note 12 25" xfId="1853" xr:uid="{00000000-0005-0000-0000-0000CF030000}"/>
    <cellStyle name="Note 12 26" xfId="2123" xr:uid="{00000000-0005-0000-0000-0000D0030000}"/>
    <cellStyle name="Note 12 27" xfId="1996" xr:uid="{00000000-0005-0000-0000-0000D1030000}"/>
    <cellStyle name="Note 12 28" xfId="2198" xr:uid="{00000000-0005-0000-0000-0000D2030000}"/>
    <cellStyle name="Note 12 29" xfId="2348" xr:uid="{00000000-0005-0000-0000-0000D3030000}"/>
    <cellStyle name="Note 12 3" xfId="171" xr:uid="{00000000-0005-0000-0000-0000D4030000}"/>
    <cellStyle name="Note 12 30" xfId="2394" xr:uid="{00000000-0005-0000-0000-0000D5030000}"/>
    <cellStyle name="Note 12 31" xfId="2475" xr:uid="{00000000-0005-0000-0000-0000D6030000}"/>
    <cellStyle name="Note 12 32" xfId="2553" xr:uid="{00000000-0005-0000-0000-0000D7030000}"/>
    <cellStyle name="Note 12 33" xfId="2636" xr:uid="{00000000-0005-0000-0000-0000D8030000}"/>
    <cellStyle name="Note 12 34" xfId="1894" xr:uid="{00000000-0005-0000-0000-0000D9030000}"/>
    <cellStyle name="Note 12 35" xfId="2759" xr:uid="{00000000-0005-0000-0000-0000DA030000}"/>
    <cellStyle name="Note 12 4" xfId="417" xr:uid="{00000000-0005-0000-0000-0000DB030000}"/>
    <cellStyle name="Note 12 5" xfId="162" xr:uid="{00000000-0005-0000-0000-0000DC030000}"/>
    <cellStyle name="Note 12 6" xfId="524" xr:uid="{00000000-0005-0000-0000-0000DD030000}"/>
    <cellStyle name="Note 12 7" xfId="624" xr:uid="{00000000-0005-0000-0000-0000DE030000}"/>
    <cellStyle name="Note 12 8" xfId="704" xr:uid="{00000000-0005-0000-0000-0000DF030000}"/>
    <cellStyle name="Note 12 9" xfId="783" xr:uid="{00000000-0005-0000-0000-0000E0030000}"/>
    <cellStyle name="Note 13" xfId="114" xr:uid="{00000000-0005-0000-0000-0000E1030000}"/>
    <cellStyle name="Note 13 10" xfId="859" xr:uid="{00000000-0005-0000-0000-0000E2030000}"/>
    <cellStyle name="Note 13 11" xfId="939" xr:uid="{00000000-0005-0000-0000-0000E3030000}"/>
    <cellStyle name="Note 13 12" xfId="1022" xr:uid="{00000000-0005-0000-0000-0000E4030000}"/>
    <cellStyle name="Note 13 13" xfId="1101" xr:uid="{00000000-0005-0000-0000-0000E5030000}"/>
    <cellStyle name="Note 13 14" xfId="1178" xr:uid="{00000000-0005-0000-0000-0000E6030000}"/>
    <cellStyle name="Note 13 15" xfId="1254" xr:uid="{00000000-0005-0000-0000-0000E7030000}"/>
    <cellStyle name="Note 13 16" xfId="1332" xr:uid="{00000000-0005-0000-0000-0000E8030000}"/>
    <cellStyle name="Note 13 17" xfId="1413" xr:uid="{00000000-0005-0000-0000-0000E9030000}"/>
    <cellStyle name="Note 13 18" xfId="1491" xr:uid="{00000000-0005-0000-0000-0000EA030000}"/>
    <cellStyle name="Note 13 19" xfId="1570" xr:uid="{00000000-0005-0000-0000-0000EB030000}"/>
    <cellStyle name="Note 13 2" xfId="244" xr:uid="{00000000-0005-0000-0000-0000EC030000}"/>
    <cellStyle name="Note 13 20" xfId="1647" xr:uid="{00000000-0005-0000-0000-0000ED030000}"/>
    <cellStyle name="Note 13 21" xfId="1719" xr:uid="{00000000-0005-0000-0000-0000EE030000}"/>
    <cellStyle name="Note 13 22" xfId="1792" xr:uid="{00000000-0005-0000-0000-0000EF030000}"/>
    <cellStyle name="Note 13 23" xfId="1922" xr:uid="{00000000-0005-0000-0000-0000F0030000}"/>
    <cellStyle name="Note 13 24" xfId="1954" xr:uid="{00000000-0005-0000-0000-0000F1030000}"/>
    <cellStyle name="Note 13 25" xfId="1920" xr:uid="{00000000-0005-0000-0000-0000F2030000}"/>
    <cellStyle name="Note 13 26" xfId="2118" xr:uid="{00000000-0005-0000-0000-0000F3030000}"/>
    <cellStyle name="Note 13 27" xfId="2166" xr:uid="{00000000-0005-0000-0000-0000F4030000}"/>
    <cellStyle name="Note 13 28" xfId="2205" xr:uid="{00000000-0005-0000-0000-0000F5030000}"/>
    <cellStyle name="Note 13 29" xfId="2316" xr:uid="{00000000-0005-0000-0000-0000F6030000}"/>
    <cellStyle name="Note 13 3" xfId="339" xr:uid="{00000000-0005-0000-0000-0000F7030000}"/>
    <cellStyle name="Note 13 30" xfId="2389" xr:uid="{00000000-0005-0000-0000-0000F8030000}"/>
    <cellStyle name="Note 13 31" xfId="2470" xr:uid="{00000000-0005-0000-0000-0000F9030000}"/>
    <cellStyle name="Note 13 32" xfId="2548" xr:uid="{00000000-0005-0000-0000-0000FA030000}"/>
    <cellStyle name="Note 13 33" xfId="2631" xr:uid="{00000000-0005-0000-0000-0000FB030000}"/>
    <cellStyle name="Note 13 34" xfId="2331" xr:uid="{00000000-0005-0000-0000-0000FC030000}"/>
    <cellStyle name="Note 13 35" xfId="2754" xr:uid="{00000000-0005-0000-0000-0000FD030000}"/>
    <cellStyle name="Note 13 4" xfId="270" xr:uid="{00000000-0005-0000-0000-0000FE030000}"/>
    <cellStyle name="Note 13 5" xfId="416" xr:uid="{00000000-0005-0000-0000-0000FF030000}"/>
    <cellStyle name="Note 13 6" xfId="560" xr:uid="{00000000-0005-0000-0000-000000040000}"/>
    <cellStyle name="Note 13 7" xfId="619" xr:uid="{00000000-0005-0000-0000-000001040000}"/>
    <cellStyle name="Note 13 8" xfId="699" xr:uid="{00000000-0005-0000-0000-000002040000}"/>
    <cellStyle name="Note 13 9" xfId="778" xr:uid="{00000000-0005-0000-0000-000003040000}"/>
    <cellStyle name="Note 14" xfId="131" xr:uid="{00000000-0005-0000-0000-000004040000}"/>
    <cellStyle name="Note 14 10" xfId="876" xr:uid="{00000000-0005-0000-0000-000005040000}"/>
    <cellStyle name="Note 14 11" xfId="955" xr:uid="{00000000-0005-0000-0000-000006040000}"/>
    <cellStyle name="Note 14 12" xfId="1038" xr:uid="{00000000-0005-0000-0000-000007040000}"/>
    <cellStyle name="Note 14 13" xfId="1117" xr:uid="{00000000-0005-0000-0000-000008040000}"/>
    <cellStyle name="Note 14 14" xfId="1194" xr:uid="{00000000-0005-0000-0000-000009040000}"/>
    <cellStyle name="Note 14 15" xfId="1270" xr:uid="{00000000-0005-0000-0000-00000A040000}"/>
    <cellStyle name="Note 14 16" xfId="1348" xr:uid="{00000000-0005-0000-0000-00000B040000}"/>
    <cellStyle name="Note 14 17" xfId="1429" xr:uid="{00000000-0005-0000-0000-00000C040000}"/>
    <cellStyle name="Note 14 18" xfId="1507" xr:uid="{00000000-0005-0000-0000-00000D040000}"/>
    <cellStyle name="Note 14 19" xfId="1586" xr:uid="{00000000-0005-0000-0000-00000E040000}"/>
    <cellStyle name="Note 14 2" xfId="261" xr:uid="{00000000-0005-0000-0000-00000F040000}"/>
    <cellStyle name="Note 14 20" xfId="1664" xr:uid="{00000000-0005-0000-0000-000010040000}"/>
    <cellStyle name="Note 14 21" xfId="1734" xr:uid="{00000000-0005-0000-0000-000011040000}"/>
    <cellStyle name="Note 14 22" xfId="1807" xr:uid="{00000000-0005-0000-0000-000012040000}"/>
    <cellStyle name="Note 14 23" xfId="1939" xr:uid="{00000000-0005-0000-0000-000013040000}"/>
    <cellStyle name="Note 14 24" xfId="1973" xr:uid="{00000000-0005-0000-0000-000014040000}"/>
    <cellStyle name="Note 14 25" xfId="1971" xr:uid="{00000000-0005-0000-0000-000015040000}"/>
    <cellStyle name="Note 14 26" xfId="2135" xr:uid="{00000000-0005-0000-0000-000016040000}"/>
    <cellStyle name="Note 14 27" xfId="2189" xr:uid="{00000000-0005-0000-0000-000017040000}"/>
    <cellStyle name="Note 14 28" xfId="2301" xr:uid="{00000000-0005-0000-0000-000018040000}"/>
    <cellStyle name="Note 14 29" xfId="2328" xr:uid="{00000000-0005-0000-0000-000019040000}"/>
    <cellStyle name="Note 14 3" xfId="325" xr:uid="{00000000-0005-0000-0000-00001A040000}"/>
    <cellStyle name="Note 14 30" xfId="2406" xr:uid="{00000000-0005-0000-0000-00001B040000}"/>
    <cellStyle name="Note 14 31" xfId="2487" xr:uid="{00000000-0005-0000-0000-00001C040000}"/>
    <cellStyle name="Note 14 32" xfId="2564" xr:uid="{00000000-0005-0000-0000-00001D040000}"/>
    <cellStyle name="Note 14 33" xfId="2648" xr:uid="{00000000-0005-0000-0000-00001E040000}"/>
    <cellStyle name="Note 14 34" xfId="2654" xr:uid="{00000000-0005-0000-0000-00001F040000}"/>
    <cellStyle name="Note 14 35" xfId="2769" xr:uid="{00000000-0005-0000-0000-000020040000}"/>
    <cellStyle name="Note 14 4" xfId="410" xr:uid="{00000000-0005-0000-0000-000021040000}"/>
    <cellStyle name="Note 14 5" xfId="145" xr:uid="{00000000-0005-0000-0000-000022040000}"/>
    <cellStyle name="Note 14 6" xfId="539" xr:uid="{00000000-0005-0000-0000-000023040000}"/>
    <cellStyle name="Note 14 7" xfId="635" xr:uid="{00000000-0005-0000-0000-000024040000}"/>
    <cellStyle name="Note 14 8" xfId="716" xr:uid="{00000000-0005-0000-0000-000025040000}"/>
    <cellStyle name="Note 14 9" xfId="795" xr:uid="{00000000-0005-0000-0000-000026040000}"/>
    <cellStyle name="Note 15" xfId="128" xr:uid="{00000000-0005-0000-0000-000027040000}"/>
    <cellStyle name="Note 15 10" xfId="873" xr:uid="{00000000-0005-0000-0000-000028040000}"/>
    <cellStyle name="Note 15 11" xfId="952" xr:uid="{00000000-0005-0000-0000-000029040000}"/>
    <cellStyle name="Note 15 12" xfId="1035" xr:uid="{00000000-0005-0000-0000-00002A040000}"/>
    <cellStyle name="Note 15 13" xfId="1114" xr:uid="{00000000-0005-0000-0000-00002B040000}"/>
    <cellStyle name="Note 15 14" xfId="1191" xr:uid="{00000000-0005-0000-0000-00002C040000}"/>
    <cellStyle name="Note 15 15" xfId="1267" xr:uid="{00000000-0005-0000-0000-00002D040000}"/>
    <cellStyle name="Note 15 16" xfId="1345" xr:uid="{00000000-0005-0000-0000-00002E040000}"/>
    <cellStyle name="Note 15 17" xfId="1426" xr:uid="{00000000-0005-0000-0000-00002F040000}"/>
    <cellStyle name="Note 15 18" xfId="1504" xr:uid="{00000000-0005-0000-0000-000030040000}"/>
    <cellStyle name="Note 15 19" xfId="1583" xr:uid="{00000000-0005-0000-0000-000031040000}"/>
    <cellStyle name="Note 15 2" xfId="258" xr:uid="{00000000-0005-0000-0000-000032040000}"/>
    <cellStyle name="Note 15 20" xfId="1661" xr:uid="{00000000-0005-0000-0000-000033040000}"/>
    <cellStyle name="Note 15 21" xfId="1731" xr:uid="{00000000-0005-0000-0000-000034040000}"/>
    <cellStyle name="Note 15 22" xfId="1804" xr:uid="{00000000-0005-0000-0000-000035040000}"/>
    <cellStyle name="Note 15 23" xfId="1936" xr:uid="{00000000-0005-0000-0000-000036040000}"/>
    <cellStyle name="Note 15 24" xfId="1958" xr:uid="{00000000-0005-0000-0000-000037040000}"/>
    <cellStyle name="Note 15 25" xfId="2004" xr:uid="{00000000-0005-0000-0000-000038040000}"/>
    <cellStyle name="Note 15 26" xfId="2132" xr:uid="{00000000-0005-0000-0000-000039040000}"/>
    <cellStyle name="Note 15 27" xfId="2167" xr:uid="{00000000-0005-0000-0000-00003A040000}"/>
    <cellStyle name="Note 15 28" xfId="2298" xr:uid="{00000000-0005-0000-0000-00003B040000}"/>
    <cellStyle name="Note 15 29" xfId="2252" xr:uid="{00000000-0005-0000-0000-00003C040000}"/>
    <cellStyle name="Note 15 3" xfId="155" xr:uid="{00000000-0005-0000-0000-00003D040000}"/>
    <cellStyle name="Note 15 30" xfId="2403" xr:uid="{00000000-0005-0000-0000-00003E040000}"/>
    <cellStyle name="Note 15 31" xfId="2484" xr:uid="{00000000-0005-0000-0000-00003F040000}"/>
    <cellStyle name="Note 15 32" xfId="2561" xr:uid="{00000000-0005-0000-0000-000040040000}"/>
    <cellStyle name="Note 15 33" xfId="2645" xr:uid="{00000000-0005-0000-0000-000041040000}"/>
    <cellStyle name="Note 15 34" xfId="2605" xr:uid="{00000000-0005-0000-0000-000042040000}"/>
    <cellStyle name="Note 15 35" xfId="2766" xr:uid="{00000000-0005-0000-0000-000043040000}"/>
    <cellStyle name="Note 15 4" xfId="242" xr:uid="{00000000-0005-0000-0000-000044040000}"/>
    <cellStyle name="Note 15 5" xfId="383" xr:uid="{00000000-0005-0000-0000-000045040000}"/>
    <cellStyle name="Note 15 6" xfId="528" xr:uid="{00000000-0005-0000-0000-000046040000}"/>
    <cellStyle name="Note 15 7" xfId="632" xr:uid="{00000000-0005-0000-0000-000047040000}"/>
    <cellStyle name="Note 15 8" xfId="713" xr:uid="{00000000-0005-0000-0000-000048040000}"/>
    <cellStyle name="Note 15 9" xfId="792" xr:uid="{00000000-0005-0000-0000-000049040000}"/>
    <cellStyle name="Note 16" xfId="43" xr:uid="{00000000-0005-0000-0000-00004A040000}"/>
    <cellStyle name="Note 17" xfId="175" xr:uid="{00000000-0005-0000-0000-00004B040000}"/>
    <cellStyle name="Note 18" xfId="343" xr:uid="{00000000-0005-0000-0000-00004C040000}"/>
    <cellStyle name="Note 19" xfId="364" xr:uid="{00000000-0005-0000-0000-00004D040000}"/>
    <cellStyle name="Note 2" xfId="51" xr:uid="{00000000-0005-0000-0000-00004E040000}"/>
    <cellStyle name="Note 2 10" xfId="99" xr:uid="{00000000-0005-0000-0000-00004F040000}"/>
    <cellStyle name="Note 2 10 10" xfId="844" xr:uid="{00000000-0005-0000-0000-000050040000}"/>
    <cellStyle name="Note 2 10 11" xfId="924" xr:uid="{00000000-0005-0000-0000-000051040000}"/>
    <cellStyle name="Note 2 10 12" xfId="1008" xr:uid="{00000000-0005-0000-0000-000052040000}"/>
    <cellStyle name="Note 2 10 13" xfId="1086" xr:uid="{00000000-0005-0000-0000-000053040000}"/>
    <cellStyle name="Note 2 10 14" xfId="1165" xr:uid="{00000000-0005-0000-0000-000054040000}"/>
    <cellStyle name="Note 2 10 15" xfId="1240" xr:uid="{00000000-0005-0000-0000-000055040000}"/>
    <cellStyle name="Note 2 10 16" xfId="1318" xr:uid="{00000000-0005-0000-0000-000056040000}"/>
    <cellStyle name="Note 2 10 17" xfId="1399" xr:uid="{00000000-0005-0000-0000-000057040000}"/>
    <cellStyle name="Note 2 10 18" xfId="1477" xr:uid="{00000000-0005-0000-0000-000058040000}"/>
    <cellStyle name="Note 2 10 19" xfId="1556" xr:uid="{00000000-0005-0000-0000-000059040000}"/>
    <cellStyle name="Note 2 10 2" xfId="229" xr:uid="{00000000-0005-0000-0000-00005A040000}"/>
    <cellStyle name="Note 2 10 20" xfId="1634" xr:uid="{00000000-0005-0000-0000-00005B040000}"/>
    <cellStyle name="Note 2 10 21" xfId="1706" xr:uid="{00000000-0005-0000-0000-00005C040000}"/>
    <cellStyle name="Note 2 10 22" xfId="1779" xr:uid="{00000000-0005-0000-0000-00005D040000}"/>
    <cellStyle name="Note 2 10 23" xfId="1907" xr:uid="{00000000-0005-0000-0000-00005E040000}"/>
    <cellStyle name="Note 2 10 24" xfId="1827" xr:uid="{00000000-0005-0000-0000-00005F040000}"/>
    <cellStyle name="Note 2 10 25" xfId="1849" xr:uid="{00000000-0005-0000-0000-000060040000}"/>
    <cellStyle name="Note 2 10 26" xfId="2105" xr:uid="{00000000-0005-0000-0000-000061040000}"/>
    <cellStyle name="Note 2 10 27" xfId="2155" xr:uid="{00000000-0005-0000-0000-000062040000}"/>
    <cellStyle name="Note 2 10 28" xfId="2285" xr:uid="{00000000-0005-0000-0000-000063040000}"/>
    <cellStyle name="Note 2 10 29" xfId="2270" xr:uid="{00000000-0005-0000-0000-000064040000}"/>
    <cellStyle name="Note 2 10 3" xfId="320" xr:uid="{00000000-0005-0000-0000-000065040000}"/>
    <cellStyle name="Note 2 10 30" xfId="2329" xr:uid="{00000000-0005-0000-0000-000066040000}"/>
    <cellStyle name="Note 2 10 31" xfId="2455" xr:uid="{00000000-0005-0000-0000-000067040000}"/>
    <cellStyle name="Note 2 10 32" xfId="2535" xr:uid="{00000000-0005-0000-0000-000068040000}"/>
    <cellStyle name="Note 2 10 33" xfId="2616" xr:uid="{00000000-0005-0000-0000-000069040000}"/>
    <cellStyle name="Note 2 10 34" xfId="2363" xr:uid="{00000000-0005-0000-0000-00006A040000}"/>
    <cellStyle name="Note 2 10 35" xfId="2741" xr:uid="{00000000-0005-0000-0000-00006B040000}"/>
    <cellStyle name="Note 2 10 4" xfId="372" xr:uid="{00000000-0005-0000-0000-00006C040000}"/>
    <cellStyle name="Note 2 10 5" xfId="391" xr:uid="{00000000-0005-0000-0000-00006D040000}"/>
    <cellStyle name="Note 2 10 6" xfId="518" xr:uid="{00000000-0005-0000-0000-00006E040000}"/>
    <cellStyle name="Note 2 10 7" xfId="604" xr:uid="{00000000-0005-0000-0000-00006F040000}"/>
    <cellStyle name="Note 2 10 8" xfId="684" xr:uid="{00000000-0005-0000-0000-000070040000}"/>
    <cellStyle name="Note 2 10 9" xfId="763" xr:uid="{00000000-0005-0000-0000-000071040000}"/>
    <cellStyle name="Note 2 11" xfId="123" xr:uid="{00000000-0005-0000-0000-000072040000}"/>
    <cellStyle name="Note 2 11 10" xfId="868" xr:uid="{00000000-0005-0000-0000-000073040000}"/>
    <cellStyle name="Note 2 11 11" xfId="947" xr:uid="{00000000-0005-0000-0000-000074040000}"/>
    <cellStyle name="Note 2 11 12" xfId="1031" xr:uid="{00000000-0005-0000-0000-000075040000}"/>
    <cellStyle name="Note 2 11 13" xfId="1110" xr:uid="{00000000-0005-0000-0000-000076040000}"/>
    <cellStyle name="Note 2 11 14" xfId="1187" xr:uid="{00000000-0005-0000-0000-000077040000}"/>
    <cellStyle name="Note 2 11 15" xfId="1262" xr:uid="{00000000-0005-0000-0000-000078040000}"/>
    <cellStyle name="Note 2 11 16" xfId="1340" xr:uid="{00000000-0005-0000-0000-000079040000}"/>
    <cellStyle name="Note 2 11 17" xfId="1421" xr:uid="{00000000-0005-0000-0000-00007A040000}"/>
    <cellStyle name="Note 2 11 18" xfId="1499" xr:uid="{00000000-0005-0000-0000-00007B040000}"/>
    <cellStyle name="Note 2 11 19" xfId="1579" xr:uid="{00000000-0005-0000-0000-00007C040000}"/>
    <cellStyle name="Note 2 11 2" xfId="253" xr:uid="{00000000-0005-0000-0000-00007D040000}"/>
    <cellStyle name="Note 2 11 20" xfId="1656" xr:uid="{00000000-0005-0000-0000-00007E040000}"/>
    <cellStyle name="Note 2 11 21" xfId="1727" xr:uid="{00000000-0005-0000-0000-00007F040000}"/>
    <cellStyle name="Note 2 11 22" xfId="1800" xr:uid="{00000000-0005-0000-0000-000080040000}"/>
    <cellStyle name="Note 2 11 23" xfId="1931" xr:uid="{00000000-0005-0000-0000-000081040000}"/>
    <cellStyle name="Note 2 11 24" xfId="2013" xr:uid="{00000000-0005-0000-0000-000082040000}"/>
    <cellStyle name="Note 2 11 25" xfId="1972" xr:uid="{00000000-0005-0000-0000-000083040000}"/>
    <cellStyle name="Note 2 11 26" xfId="2127" xr:uid="{00000000-0005-0000-0000-000084040000}"/>
    <cellStyle name="Note 2 11 27" xfId="2212" xr:uid="{00000000-0005-0000-0000-000085040000}"/>
    <cellStyle name="Note 2 11 28" xfId="2075" xr:uid="{00000000-0005-0000-0000-000086040000}"/>
    <cellStyle name="Note 2 11 29" xfId="2341" xr:uid="{00000000-0005-0000-0000-000087040000}"/>
    <cellStyle name="Note 2 11 3" xfId="309" xr:uid="{00000000-0005-0000-0000-000088040000}"/>
    <cellStyle name="Note 2 11 30" xfId="2398" xr:uid="{00000000-0005-0000-0000-000089040000}"/>
    <cellStyle name="Note 2 11 31" xfId="2479" xr:uid="{00000000-0005-0000-0000-00008A040000}"/>
    <cellStyle name="Note 2 11 32" xfId="2556" xr:uid="{00000000-0005-0000-0000-00008B040000}"/>
    <cellStyle name="Note 2 11 33" xfId="2640" xr:uid="{00000000-0005-0000-0000-00008C040000}"/>
    <cellStyle name="Note 2 11 34" xfId="2274" xr:uid="{00000000-0005-0000-0000-00008D040000}"/>
    <cellStyle name="Note 2 11 35" xfId="2762" xr:uid="{00000000-0005-0000-0000-00008E040000}"/>
    <cellStyle name="Note 2 11 4" xfId="377" xr:uid="{00000000-0005-0000-0000-00008F040000}"/>
    <cellStyle name="Note 2 11 5" xfId="356" xr:uid="{00000000-0005-0000-0000-000090040000}"/>
    <cellStyle name="Note 2 11 6" xfId="436" xr:uid="{00000000-0005-0000-0000-000091040000}"/>
    <cellStyle name="Note 2 11 7" xfId="628" xr:uid="{00000000-0005-0000-0000-000092040000}"/>
    <cellStyle name="Note 2 11 8" xfId="708" xr:uid="{00000000-0005-0000-0000-000093040000}"/>
    <cellStyle name="Note 2 11 9" xfId="787" xr:uid="{00000000-0005-0000-0000-000094040000}"/>
    <cellStyle name="Note 2 12" xfId="118" xr:uid="{00000000-0005-0000-0000-000095040000}"/>
    <cellStyle name="Note 2 12 10" xfId="863" xr:uid="{00000000-0005-0000-0000-000096040000}"/>
    <cellStyle name="Note 2 12 11" xfId="943" xr:uid="{00000000-0005-0000-0000-000097040000}"/>
    <cellStyle name="Note 2 12 12" xfId="1026" xr:uid="{00000000-0005-0000-0000-000098040000}"/>
    <cellStyle name="Note 2 12 13" xfId="1105" xr:uid="{00000000-0005-0000-0000-000099040000}"/>
    <cellStyle name="Note 2 12 14" xfId="1182" xr:uid="{00000000-0005-0000-0000-00009A040000}"/>
    <cellStyle name="Note 2 12 15" xfId="1258" xr:uid="{00000000-0005-0000-0000-00009B040000}"/>
    <cellStyle name="Note 2 12 16" xfId="1336" xr:uid="{00000000-0005-0000-0000-00009C040000}"/>
    <cellStyle name="Note 2 12 17" xfId="1417" xr:uid="{00000000-0005-0000-0000-00009D040000}"/>
    <cellStyle name="Note 2 12 18" xfId="1495" xr:uid="{00000000-0005-0000-0000-00009E040000}"/>
    <cellStyle name="Note 2 12 19" xfId="1574" xr:uid="{00000000-0005-0000-0000-00009F040000}"/>
    <cellStyle name="Note 2 12 2" xfId="248" xr:uid="{00000000-0005-0000-0000-0000A0040000}"/>
    <cellStyle name="Note 2 12 20" xfId="1651" xr:uid="{00000000-0005-0000-0000-0000A1040000}"/>
    <cellStyle name="Note 2 12 21" xfId="1723" xr:uid="{00000000-0005-0000-0000-0000A2040000}"/>
    <cellStyle name="Note 2 12 22" xfId="1796" xr:uid="{00000000-0005-0000-0000-0000A3040000}"/>
    <cellStyle name="Note 2 12 23" xfId="1926" xr:uid="{00000000-0005-0000-0000-0000A4040000}"/>
    <cellStyle name="Note 2 12 24" xfId="1999" xr:uid="{00000000-0005-0000-0000-0000A5040000}"/>
    <cellStyle name="Note 2 12 25" xfId="1829" xr:uid="{00000000-0005-0000-0000-0000A6040000}"/>
    <cellStyle name="Note 2 12 26" xfId="2122" xr:uid="{00000000-0005-0000-0000-0000A7040000}"/>
    <cellStyle name="Note 2 12 27" xfId="2183" xr:uid="{00000000-0005-0000-0000-0000A8040000}"/>
    <cellStyle name="Note 2 12 28" xfId="2209" xr:uid="{00000000-0005-0000-0000-0000A9040000}"/>
    <cellStyle name="Note 2 12 29" xfId="2332" xr:uid="{00000000-0005-0000-0000-0000AA040000}"/>
    <cellStyle name="Note 2 12 3" xfId="303" xr:uid="{00000000-0005-0000-0000-0000AB040000}"/>
    <cellStyle name="Note 2 12 30" xfId="2393" xr:uid="{00000000-0005-0000-0000-0000AC040000}"/>
    <cellStyle name="Note 2 12 31" xfId="2474" xr:uid="{00000000-0005-0000-0000-0000AD040000}"/>
    <cellStyle name="Note 2 12 32" xfId="2552" xr:uid="{00000000-0005-0000-0000-0000AE040000}"/>
    <cellStyle name="Note 2 12 33" xfId="2635" xr:uid="{00000000-0005-0000-0000-0000AF040000}"/>
    <cellStyle name="Note 2 12 34" xfId="2361" xr:uid="{00000000-0005-0000-0000-0000B0040000}"/>
    <cellStyle name="Note 2 12 35" xfId="2758" xr:uid="{00000000-0005-0000-0000-0000B1040000}"/>
    <cellStyle name="Note 2 12 4" xfId="419" xr:uid="{00000000-0005-0000-0000-0000B2040000}"/>
    <cellStyle name="Note 2 12 5" xfId="279" xr:uid="{00000000-0005-0000-0000-0000B3040000}"/>
    <cellStyle name="Note 2 12 6" xfId="526" xr:uid="{00000000-0005-0000-0000-0000B4040000}"/>
    <cellStyle name="Note 2 12 7" xfId="623" xr:uid="{00000000-0005-0000-0000-0000B5040000}"/>
    <cellStyle name="Note 2 12 8" xfId="703" xr:uid="{00000000-0005-0000-0000-0000B6040000}"/>
    <cellStyle name="Note 2 12 9" xfId="782" xr:uid="{00000000-0005-0000-0000-0000B7040000}"/>
    <cellStyle name="Note 2 13" xfId="136" xr:uid="{00000000-0005-0000-0000-0000B8040000}"/>
    <cellStyle name="Note 2 13 10" xfId="881" xr:uid="{00000000-0005-0000-0000-0000B9040000}"/>
    <cellStyle name="Note 2 13 11" xfId="959" xr:uid="{00000000-0005-0000-0000-0000BA040000}"/>
    <cellStyle name="Note 2 13 12" xfId="1043" xr:uid="{00000000-0005-0000-0000-0000BB040000}"/>
    <cellStyle name="Note 2 13 13" xfId="1122" xr:uid="{00000000-0005-0000-0000-0000BC040000}"/>
    <cellStyle name="Note 2 13 14" xfId="1199" xr:uid="{00000000-0005-0000-0000-0000BD040000}"/>
    <cellStyle name="Note 2 13 15" xfId="1274" xr:uid="{00000000-0005-0000-0000-0000BE040000}"/>
    <cellStyle name="Note 2 13 16" xfId="1352" xr:uid="{00000000-0005-0000-0000-0000BF040000}"/>
    <cellStyle name="Note 2 13 17" xfId="1433" xr:uid="{00000000-0005-0000-0000-0000C0040000}"/>
    <cellStyle name="Note 2 13 18" xfId="1511" xr:uid="{00000000-0005-0000-0000-0000C1040000}"/>
    <cellStyle name="Note 2 13 19" xfId="1591" xr:uid="{00000000-0005-0000-0000-0000C2040000}"/>
    <cellStyle name="Note 2 13 2" xfId="266" xr:uid="{00000000-0005-0000-0000-0000C3040000}"/>
    <cellStyle name="Note 2 13 20" xfId="1668" xr:uid="{00000000-0005-0000-0000-0000C4040000}"/>
    <cellStyle name="Note 2 13 21" xfId="1738" xr:uid="{00000000-0005-0000-0000-0000C5040000}"/>
    <cellStyle name="Note 2 13 22" xfId="1811" xr:uid="{00000000-0005-0000-0000-0000C6040000}"/>
    <cellStyle name="Note 2 13 23" xfId="1944" xr:uid="{00000000-0005-0000-0000-0000C7040000}"/>
    <cellStyle name="Note 2 13 24" xfId="2035" xr:uid="{00000000-0005-0000-0000-0000C8040000}"/>
    <cellStyle name="Note 2 13 25" xfId="2066" xr:uid="{00000000-0005-0000-0000-0000C9040000}"/>
    <cellStyle name="Note 2 13 26" xfId="2140" xr:uid="{00000000-0005-0000-0000-0000CA040000}"/>
    <cellStyle name="Note 2 13 27" xfId="2225" xr:uid="{00000000-0005-0000-0000-0000CB040000}"/>
    <cellStyle name="Note 2 13 28" xfId="2306" xr:uid="{00000000-0005-0000-0000-0000CC040000}"/>
    <cellStyle name="Note 2 13 29" xfId="2379" xr:uid="{00000000-0005-0000-0000-0000CD040000}"/>
    <cellStyle name="Note 2 13 3" xfId="180" xr:uid="{00000000-0005-0000-0000-0000CE040000}"/>
    <cellStyle name="Note 2 13 30" xfId="2411" xr:uid="{00000000-0005-0000-0000-0000CF040000}"/>
    <cellStyle name="Note 2 13 31" xfId="2492" xr:uid="{00000000-0005-0000-0000-0000D0040000}"/>
    <cellStyle name="Note 2 13 32" xfId="2568" xr:uid="{00000000-0005-0000-0000-0000D1040000}"/>
    <cellStyle name="Note 2 13 33" xfId="2653" xr:uid="{00000000-0005-0000-0000-0000D2040000}"/>
    <cellStyle name="Note 2 13 34" xfId="2652" xr:uid="{00000000-0005-0000-0000-0000D3040000}"/>
    <cellStyle name="Note 2 13 35" xfId="2773" xr:uid="{00000000-0005-0000-0000-0000D4040000}"/>
    <cellStyle name="Note 2 13 4" xfId="361" xr:uid="{00000000-0005-0000-0000-0000D5040000}"/>
    <cellStyle name="Note 2 13 5" xfId="433" xr:uid="{00000000-0005-0000-0000-0000D6040000}"/>
    <cellStyle name="Note 2 13 6" xfId="591" xr:uid="{00000000-0005-0000-0000-0000D7040000}"/>
    <cellStyle name="Note 2 13 7" xfId="640" xr:uid="{00000000-0005-0000-0000-0000D8040000}"/>
    <cellStyle name="Note 2 13 8" xfId="721" xr:uid="{00000000-0005-0000-0000-0000D9040000}"/>
    <cellStyle name="Note 2 13 9" xfId="800" xr:uid="{00000000-0005-0000-0000-0000DA040000}"/>
    <cellStyle name="Note 2 14" xfId="138" xr:uid="{00000000-0005-0000-0000-0000DB040000}"/>
    <cellStyle name="Note 2 14 10" xfId="883" xr:uid="{00000000-0005-0000-0000-0000DC040000}"/>
    <cellStyle name="Note 2 14 11" xfId="961" xr:uid="{00000000-0005-0000-0000-0000DD040000}"/>
    <cellStyle name="Note 2 14 12" xfId="1045" xr:uid="{00000000-0005-0000-0000-0000DE040000}"/>
    <cellStyle name="Note 2 14 13" xfId="1124" xr:uid="{00000000-0005-0000-0000-0000DF040000}"/>
    <cellStyle name="Note 2 14 14" xfId="1200" xr:uid="{00000000-0005-0000-0000-0000E0040000}"/>
    <cellStyle name="Note 2 14 15" xfId="1276" xr:uid="{00000000-0005-0000-0000-0000E1040000}"/>
    <cellStyle name="Note 2 14 16" xfId="1354" xr:uid="{00000000-0005-0000-0000-0000E2040000}"/>
    <cellStyle name="Note 2 14 17" xfId="1435" xr:uid="{00000000-0005-0000-0000-0000E3040000}"/>
    <cellStyle name="Note 2 14 18" xfId="1513" xr:uid="{00000000-0005-0000-0000-0000E4040000}"/>
    <cellStyle name="Note 2 14 19" xfId="1593" xr:uid="{00000000-0005-0000-0000-0000E5040000}"/>
    <cellStyle name="Note 2 14 2" xfId="268" xr:uid="{00000000-0005-0000-0000-0000E6040000}"/>
    <cellStyle name="Note 2 14 20" xfId="1669" xr:uid="{00000000-0005-0000-0000-0000E7040000}"/>
    <cellStyle name="Note 2 14 21" xfId="1739" xr:uid="{00000000-0005-0000-0000-0000E8040000}"/>
    <cellStyle name="Note 2 14 22" xfId="1812" xr:uid="{00000000-0005-0000-0000-0000E9040000}"/>
    <cellStyle name="Note 2 14 23" xfId="1946" xr:uid="{00000000-0005-0000-0000-0000EA040000}"/>
    <cellStyle name="Note 2 14 24" xfId="2037" xr:uid="{00000000-0005-0000-0000-0000EB040000}"/>
    <cellStyle name="Note 2 14 25" xfId="2068" xr:uid="{00000000-0005-0000-0000-0000EC040000}"/>
    <cellStyle name="Note 2 14 26" xfId="2142" xr:uid="{00000000-0005-0000-0000-0000ED040000}"/>
    <cellStyle name="Note 2 14 27" xfId="2227" xr:uid="{00000000-0005-0000-0000-0000EE040000}"/>
    <cellStyle name="Note 2 14 28" xfId="2307" xr:uid="{00000000-0005-0000-0000-0000EF040000}"/>
    <cellStyle name="Note 2 14 29" xfId="2380" xr:uid="{00000000-0005-0000-0000-0000F0040000}"/>
    <cellStyle name="Note 2 14 3" xfId="319" xr:uid="{00000000-0005-0000-0000-0000F1040000}"/>
    <cellStyle name="Note 2 14 30" xfId="2413" xr:uid="{00000000-0005-0000-0000-0000F2040000}"/>
    <cellStyle name="Note 2 14 31" xfId="2493" xr:uid="{00000000-0005-0000-0000-0000F3040000}"/>
    <cellStyle name="Note 2 14 32" xfId="2570" xr:uid="{00000000-0005-0000-0000-0000F4040000}"/>
    <cellStyle name="Note 2 14 33" xfId="2655" xr:uid="{00000000-0005-0000-0000-0000F5040000}"/>
    <cellStyle name="Note 2 14 34" xfId="2444" xr:uid="{00000000-0005-0000-0000-0000F6040000}"/>
    <cellStyle name="Note 2 14 35" xfId="2774" xr:uid="{00000000-0005-0000-0000-0000F7040000}"/>
    <cellStyle name="Note 2 14 4" xfId="432" xr:uid="{00000000-0005-0000-0000-0000F8040000}"/>
    <cellStyle name="Note 2 14 5" xfId="430" xr:uid="{00000000-0005-0000-0000-0000F9040000}"/>
    <cellStyle name="Note 2 14 6" xfId="593" xr:uid="{00000000-0005-0000-0000-0000FA040000}"/>
    <cellStyle name="Note 2 14 7" xfId="641" xr:uid="{00000000-0005-0000-0000-0000FB040000}"/>
    <cellStyle name="Note 2 14 8" xfId="722" xr:uid="{00000000-0005-0000-0000-0000FC040000}"/>
    <cellStyle name="Note 2 14 9" xfId="802" xr:uid="{00000000-0005-0000-0000-0000FD040000}"/>
    <cellStyle name="Note 2 15" xfId="181" xr:uid="{00000000-0005-0000-0000-0000FE040000}"/>
    <cellStyle name="Note 2 16" xfId="321" xr:uid="{00000000-0005-0000-0000-0000FF040000}"/>
    <cellStyle name="Note 2 17" xfId="281" xr:uid="{00000000-0005-0000-0000-000000050000}"/>
    <cellStyle name="Note 2 18" xfId="338" xr:uid="{00000000-0005-0000-0000-000001050000}"/>
    <cellStyle name="Note 2 19" xfId="392" xr:uid="{00000000-0005-0000-0000-000002050000}"/>
    <cellStyle name="Note 2 2" xfId="70" xr:uid="{00000000-0005-0000-0000-000003050000}"/>
    <cellStyle name="Note 2 2 10" xfId="815" xr:uid="{00000000-0005-0000-0000-000004050000}"/>
    <cellStyle name="Note 2 2 11" xfId="895" xr:uid="{00000000-0005-0000-0000-000005050000}"/>
    <cellStyle name="Note 2 2 12" xfId="979" xr:uid="{00000000-0005-0000-0000-000006050000}"/>
    <cellStyle name="Note 2 2 13" xfId="1057" xr:uid="{00000000-0005-0000-0000-000007050000}"/>
    <cellStyle name="Note 2 2 14" xfId="1136" xr:uid="{00000000-0005-0000-0000-000008050000}"/>
    <cellStyle name="Note 2 2 15" xfId="1211" xr:uid="{00000000-0005-0000-0000-000009050000}"/>
    <cellStyle name="Note 2 2 16" xfId="1290" xr:uid="{00000000-0005-0000-0000-00000A050000}"/>
    <cellStyle name="Note 2 2 17" xfId="1371" xr:uid="{00000000-0005-0000-0000-00000B050000}"/>
    <cellStyle name="Note 2 2 18" xfId="1449" xr:uid="{00000000-0005-0000-0000-00000C050000}"/>
    <cellStyle name="Note 2 2 19" xfId="1528" xr:uid="{00000000-0005-0000-0000-00000D050000}"/>
    <cellStyle name="Note 2 2 2" xfId="200" xr:uid="{00000000-0005-0000-0000-00000E050000}"/>
    <cellStyle name="Note 2 2 20" xfId="1606" xr:uid="{00000000-0005-0000-0000-00000F050000}"/>
    <cellStyle name="Note 2 2 21" xfId="1679" xr:uid="{00000000-0005-0000-0000-000010050000}"/>
    <cellStyle name="Note 2 2 22" xfId="1752" xr:uid="{00000000-0005-0000-0000-000011050000}"/>
    <cellStyle name="Note 2 2 23" xfId="1878" xr:uid="{00000000-0005-0000-0000-000012050000}"/>
    <cellStyle name="Note 2 2 24" xfId="1975" xr:uid="{00000000-0005-0000-0000-000013050000}"/>
    <cellStyle name="Note 2 2 25" xfId="2036" xr:uid="{00000000-0005-0000-0000-000014050000}"/>
    <cellStyle name="Note 2 2 26" xfId="2076" xr:uid="{00000000-0005-0000-0000-000015050000}"/>
    <cellStyle name="Note 2 2 27" xfId="2174" xr:uid="{00000000-0005-0000-0000-000016050000}"/>
    <cellStyle name="Note 2 2 28" xfId="2263" xr:uid="{00000000-0005-0000-0000-000017050000}"/>
    <cellStyle name="Note 2 2 29" xfId="2335" xr:uid="{00000000-0005-0000-0000-000018050000}"/>
    <cellStyle name="Note 2 2 3" xfId="289" xr:uid="{00000000-0005-0000-0000-000019050000}"/>
    <cellStyle name="Note 2 2 30" xfId="2375" xr:uid="{00000000-0005-0000-0000-00001A050000}"/>
    <cellStyle name="Note 2 2 31" xfId="2426" xr:uid="{00000000-0005-0000-0000-00001B050000}"/>
    <cellStyle name="Note 2 2 32" xfId="2506" xr:uid="{00000000-0005-0000-0000-00001C050000}"/>
    <cellStyle name="Note 2 2 33" xfId="2587" xr:uid="{00000000-0005-0000-0000-00001D050000}"/>
    <cellStyle name="Note 2 2 34" xfId="2675" xr:uid="{00000000-0005-0000-0000-00001E050000}"/>
    <cellStyle name="Note 2 2 35" xfId="2714" xr:uid="{00000000-0005-0000-0000-00001F050000}"/>
    <cellStyle name="Note 2 2 4" xfId="398" xr:uid="{00000000-0005-0000-0000-000020050000}"/>
    <cellStyle name="Note 2 2 5" xfId="442" xr:uid="{00000000-0005-0000-0000-000021050000}"/>
    <cellStyle name="Note 2 2 6" xfId="547" xr:uid="{00000000-0005-0000-0000-000022050000}"/>
    <cellStyle name="Note 2 2 7" xfId="517" xr:uid="{00000000-0005-0000-0000-000023050000}"/>
    <cellStyle name="Note 2 2 8" xfId="655" xr:uid="{00000000-0005-0000-0000-000024050000}"/>
    <cellStyle name="Note 2 2 9" xfId="735" xr:uid="{00000000-0005-0000-0000-000025050000}"/>
    <cellStyle name="Note 2 20" xfId="463" xr:uid="{00000000-0005-0000-0000-000026050000}"/>
    <cellStyle name="Note 2 21" xfId="488" xr:uid="{00000000-0005-0000-0000-000027050000}"/>
    <cellStyle name="Note 2 22" xfId="615" xr:uid="{00000000-0005-0000-0000-000028050000}"/>
    <cellStyle name="Note 2 23" xfId="709" xr:uid="{00000000-0005-0000-0000-000029050000}"/>
    <cellStyle name="Note 2 24" xfId="801" xr:uid="{00000000-0005-0000-0000-00002A050000}"/>
    <cellStyle name="Note 2 25" xfId="457" xr:uid="{00000000-0005-0000-0000-00002B050000}"/>
    <cellStyle name="Note 2 26" xfId="734" xr:uid="{00000000-0005-0000-0000-00002C050000}"/>
    <cellStyle name="Note 2 27" xfId="995" xr:uid="{00000000-0005-0000-0000-00002D050000}"/>
    <cellStyle name="Note 2 28" xfId="1123" xr:uid="{00000000-0005-0000-0000-00002E050000}"/>
    <cellStyle name="Note 2 29" xfId="1152" xr:uid="{00000000-0005-0000-0000-00002F050000}"/>
    <cellStyle name="Note 2 3" xfId="66" xr:uid="{00000000-0005-0000-0000-000030050000}"/>
    <cellStyle name="Note 2 3 10" xfId="812" xr:uid="{00000000-0005-0000-0000-000031050000}"/>
    <cellStyle name="Note 2 3 11" xfId="891" xr:uid="{00000000-0005-0000-0000-000032050000}"/>
    <cellStyle name="Note 2 3 12" xfId="975" xr:uid="{00000000-0005-0000-0000-000033050000}"/>
    <cellStyle name="Note 2 3 13" xfId="1053" xr:uid="{00000000-0005-0000-0000-000034050000}"/>
    <cellStyle name="Note 2 3 14" xfId="1134" xr:uid="{00000000-0005-0000-0000-000035050000}"/>
    <cellStyle name="Note 2 3 15" xfId="1208" xr:uid="{00000000-0005-0000-0000-000036050000}"/>
    <cellStyle name="Note 2 3 16" xfId="1286" xr:uid="{00000000-0005-0000-0000-000037050000}"/>
    <cellStyle name="Note 2 3 17" xfId="1367" xr:uid="{00000000-0005-0000-0000-000038050000}"/>
    <cellStyle name="Note 2 3 18" xfId="1445" xr:uid="{00000000-0005-0000-0000-000039050000}"/>
    <cellStyle name="Note 2 3 19" xfId="1526" xr:uid="{00000000-0005-0000-0000-00003A050000}"/>
    <cellStyle name="Note 2 3 2" xfId="196" xr:uid="{00000000-0005-0000-0000-00003B050000}"/>
    <cellStyle name="Note 2 3 20" xfId="1603" xr:uid="{00000000-0005-0000-0000-00003C050000}"/>
    <cellStyle name="Note 2 3 21" xfId="1677" xr:uid="{00000000-0005-0000-0000-00003D050000}"/>
    <cellStyle name="Note 2 3 22" xfId="1750" xr:uid="{00000000-0005-0000-0000-00003E050000}"/>
    <cellStyle name="Note 2 3 23" xfId="1874" xr:uid="{00000000-0005-0000-0000-00003F050000}"/>
    <cellStyle name="Note 2 3 24" xfId="2009" xr:uid="{00000000-0005-0000-0000-000040050000}"/>
    <cellStyle name="Note 2 3 25" xfId="1845" xr:uid="{00000000-0005-0000-0000-000041050000}"/>
    <cellStyle name="Note 2 3 26" xfId="2072" xr:uid="{00000000-0005-0000-0000-000042050000}"/>
    <cellStyle name="Note 2 3 27" xfId="2207" xr:uid="{00000000-0005-0000-0000-000043050000}"/>
    <cellStyle name="Note 2 3 28" xfId="2126" xr:uid="{00000000-0005-0000-0000-000044050000}"/>
    <cellStyle name="Note 2 3 29" xfId="2368" xr:uid="{00000000-0005-0000-0000-000045050000}"/>
    <cellStyle name="Note 2 3 3" xfId="298" xr:uid="{00000000-0005-0000-0000-000046050000}"/>
    <cellStyle name="Note 2 3 30" xfId="2237" xr:uid="{00000000-0005-0000-0000-000047050000}"/>
    <cellStyle name="Note 2 3 31" xfId="2423" xr:uid="{00000000-0005-0000-0000-000048050000}"/>
    <cellStyle name="Note 2 3 32" xfId="2503" xr:uid="{00000000-0005-0000-0000-000049050000}"/>
    <cellStyle name="Note 2 3 33" xfId="2583" xr:uid="{00000000-0005-0000-0000-00004A050000}"/>
    <cellStyle name="Note 2 3 34" xfId="2661" xr:uid="{00000000-0005-0000-0000-00004B050000}"/>
    <cellStyle name="Note 2 3 35" xfId="2712" xr:uid="{00000000-0005-0000-0000-00004C050000}"/>
    <cellStyle name="Note 2 3 4" xfId="305" xr:uid="{00000000-0005-0000-0000-00004D050000}"/>
    <cellStyle name="Note 2 3 5" xfId="505" xr:uid="{00000000-0005-0000-0000-00004E050000}"/>
    <cellStyle name="Note 2 3 6" xfId="532" xr:uid="{00000000-0005-0000-0000-00004F050000}"/>
    <cellStyle name="Note 2 3 7" xfId="569" xr:uid="{00000000-0005-0000-0000-000050050000}"/>
    <cellStyle name="Note 2 3 8" xfId="651" xr:uid="{00000000-0005-0000-0000-000051050000}"/>
    <cellStyle name="Note 2 3 9" xfId="732" xr:uid="{00000000-0005-0000-0000-000052050000}"/>
    <cellStyle name="Note 2 30" xfId="1277" xr:uid="{00000000-0005-0000-0000-000053050000}"/>
    <cellStyle name="Note 2 31" xfId="1289" xr:uid="{00000000-0005-0000-0000-000054050000}"/>
    <cellStyle name="Note 2 32" xfId="1436" xr:uid="{00000000-0005-0000-0000-000055050000}"/>
    <cellStyle name="Note 2 33" xfId="1448" xr:uid="{00000000-0005-0000-0000-000056050000}"/>
    <cellStyle name="Note 2 34" xfId="1592" xr:uid="{00000000-0005-0000-0000-000057050000}"/>
    <cellStyle name="Note 2 35" xfId="1655" xr:uid="{00000000-0005-0000-0000-000058050000}"/>
    <cellStyle name="Note 2 36" xfId="1859" xr:uid="{00000000-0005-0000-0000-000059050000}"/>
    <cellStyle name="Note 2 37" xfId="1817" xr:uid="{00000000-0005-0000-0000-00005A050000}"/>
    <cellStyle name="Note 2 38" xfId="1832" xr:uid="{00000000-0005-0000-0000-00005B050000}"/>
    <cellStyle name="Note 2 39" xfId="1951" xr:uid="{00000000-0005-0000-0000-00005C050000}"/>
    <cellStyle name="Note 2 4" xfId="63" xr:uid="{00000000-0005-0000-0000-00005D050000}"/>
    <cellStyle name="Note 2 4 10" xfId="809" xr:uid="{00000000-0005-0000-0000-00005E050000}"/>
    <cellStyle name="Note 2 4 11" xfId="888" xr:uid="{00000000-0005-0000-0000-00005F050000}"/>
    <cellStyle name="Note 2 4 12" xfId="972" xr:uid="{00000000-0005-0000-0000-000060050000}"/>
    <cellStyle name="Note 2 4 13" xfId="1050" xr:uid="{00000000-0005-0000-0000-000061050000}"/>
    <cellStyle name="Note 2 4 14" xfId="1131" xr:uid="{00000000-0005-0000-0000-000062050000}"/>
    <cellStyle name="Note 2 4 15" xfId="1205" xr:uid="{00000000-0005-0000-0000-000063050000}"/>
    <cellStyle name="Note 2 4 16" xfId="1283" xr:uid="{00000000-0005-0000-0000-000064050000}"/>
    <cellStyle name="Note 2 4 17" xfId="1364" xr:uid="{00000000-0005-0000-0000-000065050000}"/>
    <cellStyle name="Note 2 4 18" xfId="1442" xr:uid="{00000000-0005-0000-0000-000066050000}"/>
    <cellStyle name="Note 2 4 19" xfId="1523" xr:uid="{00000000-0005-0000-0000-000067050000}"/>
    <cellStyle name="Note 2 4 2" xfId="193" xr:uid="{00000000-0005-0000-0000-000068050000}"/>
    <cellStyle name="Note 2 4 20" xfId="1600" xr:uid="{00000000-0005-0000-0000-000069050000}"/>
    <cellStyle name="Note 2 4 21" xfId="1674" xr:uid="{00000000-0005-0000-0000-00006A050000}"/>
    <cellStyle name="Note 2 4 22" xfId="1747" xr:uid="{00000000-0005-0000-0000-00006B050000}"/>
    <cellStyle name="Note 2 4 23" xfId="1871" xr:uid="{00000000-0005-0000-0000-00006C050000}"/>
    <cellStyle name="Note 2 4 24" xfId="1947" xr:uid="{00000000-0005-0000-0000-00006D050000}"/>
    <cellStyle name="Note 2 4 25" xfId="2062" xr:uid="{00000000-0005-0000-0000-00006E050000}"/>
    <cellStyle name="Note 2 4 26" xfId="1841" xr:uid="{00000000-0005-0000-0000-00006F050000}"/>
    <cellStyle name="Note 2 4 27" xfId="1830" xr:uid="{00000000-0005-0000-0000-000070050000}"/>
    <cellStyle name="Note 2 4 28" xfId="2168" xr:uid="{00000000-0005-0000-0000-000071050000}"/>
    <cellStyle name="Note 2 4 29" xfId="2287" xr:uid="{00000000-0005-0000-0000-000072050000}"/>
    <cellStyle name="Note 2 4 3" xfId="323" xr:uid="{00000000-0005-0000-0000-000073050000}"/>
    <cellStyle name="Note 2 4 30" xfId="2045" xr:uid="{00000000-0005-0000-0000-000074050000}"/>
    <cellStyle name="Note 2 4 31" xfId="2420" xr:uid="{00000000-0005-0000-0000-000075050000}"/>
    <cellStyle name="Note 2 4 32" xfId="2500" xr:uid="{00000000-0005-0000-0000-000076050000}"/>
    <cellStyle name="Note 2 4 33" xfId="2580" xr:uid="{00000000-0005-0000-0000-000077050000}"/>
    <cellStyle name="Note 2 4 34" xfId="2696" xr:uid="{00000000-0005-0000-0000-000078050000}"/>
    <cellStyle name="Note 2 4 35" xfId="2709" xr:uid="{00000000-0005-0000-0000-000079050000}"/>
    <cellStyle name="Note 2 4 4" xfId="308" xr:uid="{00000000-0005-0000-0000-00007A050000}"/>
    <cellStyle name="Note 2 4 5" xfId="481" xr:uid="{00000000-0005-0000-0000-00007B050000}"/>
    <cellStyle name="Note 2 4 6" xfId="443" xr:uid="{00000000-0005-0000-0000-00007C050000}"/>
    <cellStyle name="Note 2 4 7" xfId="438" xr:uid="{00000000-0005-0000-0000-00007D050000}"/>
    <cellStyle name="Note 2 4 8" xfId="648" xr:uid="{00000000-0005-0000-0000-00007E050000}"/>
    <cellStyle name="Note 2 4 9" xfId="729" xr:uid="{00000000-0005-0000-0000-00007F050000}"/>
    <cellStyle name="Note 2 40" xfId="1821" xr:uid="{00000000-0005-0000-0000-000080050000}"/>
    <cellStyle name="Note 2 41" xfId="2208" xr:uid="{00000000-0005-0000-0000-000081050000}"/>
    <cellStyle name="Note 2 42" xfId="2342" xr:uid="{00000000-0005-0000-0000-000082050000}"/>
    <cellStyle name="Note 2 43" xfId="2268" xr:uid="{00000000-0005-0000-0000-000083050000}"/>
    <cellStyle name="Note 2 44" xfId="2157" xr:uid="{00000000-0005-0000-0000-000084050000}"/>
    <cellStyle name="Note 2 45" xfId="2378" xr:uid="{00000000-0005-0000-0000-000085050000}"/>
    <cellStyle name="Note 2 46" xfId="2494" xr:uid="{00000000-0005-0000-0000-000086050000}"/>
    <cellStyle name="Note 2 47" xfId="2682" xr:uid="{00000000-0005-0000-0000-000087050000}"/>
    <cellStyle name="Note 2 48" xfId="2697" xr:uid="{00000000-0005-0000-0000-000088050000}"/>
    <cellStyle name="Note 2 49" xfId="2775" xr:uid="{00000000-0005-0000-0000-000089050000}"/>
    <cellStyle name="Note 2 5" xfId="87" xr:uid="{00000000-0005-0000-0000-00008A050000}"/>
    <cellStyle name="Note 2 5 10" xfId="832" xr:uid="{00000000-0005-0000-0000-00008B050000}"/>
    <cellStyle name="Note 2 5 11" xfId="912" xr:uid="{00000000-0005-0000-0000-00008C050000}"/>
    <cellStyle name="Note 2 5 12" xfId="996" xr:uid="{00000000-0005-0000-0000-00008D050000}"/>
    <cellStyle name="Note 2 5 13" xfId="1074" xr:uid="{00000000-0005-0000-0000-00008E050000}"/>
    <cellStyle name="Note 2 5 14" xfId="1153" xr:uid="{00000000-0005-0000-0000-00008F050000}"/>
    <cellStyle name="Note 2 5 15" xfId="1228" xr:uid="{00000000-0005-0000-0000-000090050000}"/>
    <cellStyle name="Note 2 5 16" xfId="1307" xr:uid="{00000000-0005-0000-0000-000091050000}"/>
    <cellStyle name="Note 2 5 17" xfId="1387" xr:uid="{00000000-0005-0000-0000-000092050000}"/>
    <cellStyle name="Note 2 5 18" xfId="1466" xr:uid="{00000000-0005-0000-0000-000093050000}"/>
    <cellStyle name="Note 2 5 19" xfId="1545" xr:uid="{00000000-0005-0000-0000-000094050000}"/>
    <cellStyle name="Note 2 5 2" xfId="217" xr:uid="{00000000-0005-0000-0000-000095050000}"/>
    <cellStyle name="Note 2 5 20" xfId="1622" xr:uid="{00000000-0005-0000-0000-000096050000}"/>
    <cellStyle name="Note 2 5 21" xfId="1695" xr:uid="{00000000-0005-0000-0000-000097050000}"/>
    <cellStyle name="Note 2 5 22" xfId="1768" xr:uid="{00000000-0005-0000-0000-000098050000}"/>
    <cellStyle name="Note 2 5 23" xfId="1895" xr:uid="{00000000-0005-0000-0000-000099050000}"/>
    <cellStyle name="Note 2 5 24" xfId="1957" xr:uid="{00000000-0005-0000-0000-00009A050000}"/>
    <cellStyle name="Note 2 5 25" xfId="2034" xr:uid="{00000000-0005-0000-0000-00009B050000}"/>
    <cellStyle name="Note 2 5 26" xfId="2093" xr:uid="{00000000-0005-0000-0000-00009C050000}"/>
    <cellStyle name="Note 2 5 27" xfId="2144" xr:uid="{00000000-0005-0000-0000-00009D050000}"/>
    <cellStyle name="Note 2 5 28" xfId="2023" xr:uid="{00000000-0005-0000-0000-00009E050000}"/>
    <cellStyle name="Note 2 5 29" xfId="2309" xr:uid="{00000000-0005-0000-0000-00009F050000}"/>
    <cellStyle name="Note 2 5 3" xfId="354" xr:uid="{00000000-0005-0000-0000-0000A0050000}"/>
    <cellStyle name="Note 2 5 30" xfId="2315" xr:uid="{00000000-0005-0000-0000-0000A1050000}"/>
    <cellStyle name="Note 2 5 31" xfId="2443" xr:uid="{00000000-0005-0000-0000-0000A2050000}"/>
    <cellStyle name="Note 2 5 32" xfId="2523" xr:uid="{00000000-0005-0000-0000-0000A3050000}"/>
    <cellStyle name="Note 2 5 33" xfId="2604" xr:uid="{00000000-0005-0000-0000-0000A4050000}"/>
    <cellStyle name="Note 2 5 34" xfId="2702" xr:uid="{00000000-0005-0000-0000-0000A5050000}"/>
    <cellStyle name="Note 2 5 35" xfId="2730" xr:uid="{00000000-0005-0000-0000-0000A6050000}"/>
    <cellStyle name="Note 2 5 4" xfId="282" xr:uid="{00000000-0005-0000-0000-0000A7050000}"/>
    <cellStyle name="Note 2 5 5" xfId="497" xr:uid="{00000000-0005-0000-0000-0000A8050000}"/>
    <cellStyle name="Note 2 5 6" xfId="561" xr:uid="{00000000-0005-0000-0000-0000A9050000}"/>
    <cellStyle name="Note 2 5 7" xfId="543" xr:uid="{00000000-0005-0000-0000-0000AA050000}"/>
    <cellStyle name="Note 2 5 8" xfId="672" xr:uid="{00000000-0005-0000-0000-0000AB050000}"/>
    <cellStyle name="Note 2 5 9" xfId="752" xr:uid="{00000000-0005-0000-0000-0000AC050000}"/>
    <cellStyle name="Note 2 6" xfId="82" xr:uid="{00000000-0005-0000-0000-0000AD050000}"/>
    <cellStyle name="Note 2 6 10" xfId="827" xr:uid="{00000000-0005-0000-0000-0000AE050000}"/>
    <cellStyle name="Note 2 6 11" xfId="907" xr:uid="{00000000-0005-0000-0000-0000AF050000}"/>
    <cellStyle name="Note 2 6 12" xfId="991" xr:uid="{00000000-0005-0000-0000-0000B0050000}"/>
    <cellStyle name="Note 2 6 13" xfId="1069" xr:uid="{00000000-0005-0000-0000-0000B1050000}"/>
    <cellStyle name="Note 2 6 14" xfId="1148" xr:uid="{00000000-0005-0000-0000-0000B2050000}"/>
    <cellStyle name="Note 2 6 15" xfId="1223" xr:uid="{00000000-0005-0000-0000-0000B3050000}"/>
    <cellStyle name="Note 2 6 16" xfId="1302" xr:uid="{00000000-0005-0000-0000-0000B4050000}"/>
    <cellStyle name="Note 2 6 17" xfId="1383" xr:uid="{00000000-0005-0000-0000-0000B5050000}"/>
    <cellStyle name="Note 2 6 18" xfId="1461" xr:uid="{00000000-0005-0000-0000-0000B6050000}"/>
    <cellStyle name="Note 2 6 19" xfId="1540" xr:uid="{00000000-0005-0000-0000-0000B7050000}"/>
    <cellStyle name="Note 2 6 2" xfId="212" xr:uid="{00000000-0005-0000-0000-0000B8050000}"/>
    <cellStyle name="Note 2 6 20" xfId="1618" xr:uid="{00000000-0005-0000-0000-0000B9050000}"/>
    <cellStyle name="Note 2 6 21" xfId="1691" xr:uid="{00000000-0005-0000-0000-0000BA050000}"/>
    <cellStyle name="Note 2 6 22" xfId="1764" xr:uid="{00000000-0005-0000-0000-0000BB050000}"/>
    <cellStyle name="Note 2 6 23" xfId="1890" xr:uid="{00000000-0005-0000-0000-0000BC050000}"/>
    <cellStyle name="Note 2 6 24" xfId="2001" xr:uid="{00000000-0005-0000-0000-0000BD050000}"/>
    <cellStyle name="Note 2 6 25" xfId="1989" xr:uid="{00000000-0005-0000-0000-0000BE050000}"/>
    <cellStyle name="Note 2 6 26" xfId="2088" xr:uid="{00000000-0005-0000-0000-0000BF050000}"/>
    <cellStyle name="Note 2 6 27" xfId="2040" xr:uid="{00000000-0005-0000-0000-0000C0050000}"/>
    <cellStyle name="Note 2 6 28" xfId="2057" xr:uid="{00000000-0005-0000-0000-0000C1050000}"/>
    <cellStyle name="Note 2 6 29" xfId="2360" xr:uid="{00000000-0005-0000-0000-0000C2050000}"/>
    <cellStyle name="Note 2 6 3" xfId="328" xr:uid="{00000000-0005-0000-0000-0000C3050000}"/>
    <cellStyle name="Note 2 6 30" xfId="2305" xr:uid="{00000000-0005-0000-0000-0000C4050000}"/>
    <cellStyle name="Note 2 6 31" xfId="2438" xr:uid="{00000000-0005-0000-0000-0000C5050000}"/>
    <cellStyle name="Note 2 6 32" xfId="2518" xr:uid="{00000000-0005-0000-0000-0000C6050000}"/>
    <cellStyle name="Note 2 6 33" xfId="2599" xr:uid="{00000000-0005-0000-0000-0000C7050000}"/>
    <cellStyle name="Note 2 6 34" xfId="2668" xr:uid="{00000000-0005-0000-0000-0000C8050000}"/>
    <cellStyle name="Note 2 6 35" xfId="2726" xr:uid="{00000000-0005-0000-0000-0000C9050000}"/>
    <cellStyle name="Note 2 6 4" xfId="358" xr:uid="{00000000-0005-0000-0000-0000CA050000}"/>
    <cellStyle name="Note 2 6 5" xfId="454" xr:uid="{00000000-0005-0000-0000-0000CB050000}"/>
    <cellStyle name="Note 2 6 6" xfId="577" xr:uid="{00000000-0005-0000-0000-0000CC050000}"/>
    <cellStyle name="Note 2 6 7" xfId="581" xr:uid="{00000000-0005-0000-0000-0000CD050000}"/>
    <cellStyle name="Note 2 6 8" xfId="667" xr:uid="{00000000-0005-0000-0000-0000CE050000}"/>
    <cellStyle name="Note 2 6 9" xfId="747" xr:uid="{00000000-0005-0000-0000-0000CF050000}"/>
    <cellStyle name="Note 2 7" xfId="92" xr:uid="{00000000-0005-0000-0000-0000D0050000}"/>
    <cellStyle name="Note 2 7 10" xfId="837" xr:uid="{00000000-0005-0000-0000-0000D1050000}"/>
    <cellStyle name="Note 2 7 11" xfId="917" xr:uid="{00000000-0005-0000-0000-0000D2050000}"/>
    <cellStyle name="Note 2 7 12" xfId="1001" xr:uid="{00000000-0005-0000-0000-0000D3050000}"/>
    <cellStyle name="Note 2 7 13" xfId="1079" xr:uid="{00000000-0005-0000-0000-0000D4050000}"/>
    <cellStyle name="Note 2 7 14" xfId="1158" xr:uid="{00000000-0005-0000-0000-0000D5050000}"/>
    <cellStyle name="Note 2 7 15" xfId="1233" xr:uid="{00000000-0005-0000-0000-0000D6050000}"/>
    <cellStyle name="Note 2 7 16" xfId="1311" xr:uid="{00000000-0005-0000-0000-0000D7050000}"/>
    <cellStyle name="Note 2 7 17" xfId="1392" xr:uid="{00000000-0005-0000-0000-0000D8050000}"/>
    <cellStyle name="Note 2 7 18" xfId="1470" xr:uid="{00000000-0005-0000-0000-0000D9050000}"/>
    <cellStyle name="Note 2 7 19" xfId="1549" xr:uid="{00000000-0005-0000-0000-0000DA050000}"/>
    <cellStyle name="Note 2 7 2" xfId="222" xr:uid="{00000000-0005-0000-0000-0000DB050000}"/>
    <cellStyle name="Note 2 7 20" xfId="1627" xr:uid="{00000000-0005-0000-0000-0000DC050000}"/>
    <cellStyle name="Note 2 7 21" xfId="1699" xr:uid="{00000000-0005-0000-0000-0000DD050000}"/>
    <cellStyle name="Note 2 7 22" xfId="1772" xr:uid="{00000000-0005-0000-0000-0000DE050000}"/>
    <cellStyle name="Note 2 7 23" xfId="1900" xr:uid="{00000000-0005-0000-0000-0000DF050000}"/>
    <cellStyle name="Note 2 7 24" xfId="1998" xr:uid="{00000000-0005-0000-0000-0000E0050000}"/>
    <cellStyle name="Note 2 7 25" xfId="1962" xr:uid="{00000000-0005-0000-0000-0000E1050000}"/>
    <cellStyle name="Note 2 7 26" xfId="2098" xr:uid="{00000000-0005-0000-0000-0000E2050000}"/>
    <cellStyle name="Note 2 7 27" xfId="2181" xr:uid="{00000000-0005-0000-0000-0000E3050000}"/>
    <cellStyle name="Note 2 7 28" xfId="2258" xr:uid="{00000000-0005-0000-0000-0000E4050000}"/>
    <cellStyle name="Note 2 7 29" xfId="2347" xr:uid="{00000000-0005-0000-0000-0000E5050000}"/>
    <cellStyle name="Note 2 7 3" xfId="153" xr:uid="{00000000-0005-0000-0000-0000E6050000}"/>
    <cellStyle name="Note 2 7 30" xfId="2311" xr:uid="{00000000-0005-0000-0000-0000E7050000}"/>
    <cellStyle name="Note 2 7 31" xfId="2448" xr:uid="{00000000-0005-0000-0000-0000E8050000}"/>
    <cellStyle name="Note 2 7 32" xfId="2528" xr:uid="{00000000-0005-0000-0000-0000E9050000}"/>
    <cellStyle name="Note 2 7 33" xfId="2609" xr:uid="{00000000-0005-0000-0000-0000EA050000}"/>
    <cellStyle name="Note 2 7 34" xfId="2399" xr:uid="{00000000-0005-0000-0000-0000EB050000}"/>
    <cellStyle name="Note 2 7 35" xfId="2734" xr:uid="{00000000-0005-0000-0000-0000EC050000}"/>
    <cellStyle name="Note 2 7 4" xfId="395" xr:uid="{00000000-0005-0000-0000-0000ED050000}"/>
    <cellStyle name="Note 2 7 5" xfId="295" xr:uid="{00000000-0005-0000-0000-0000EE050000}"/>
    <cellStyle name="Note 2 7 6" xfId="504" xr:uid="{00000000-0005-0000-0000-0000EF050000}"/>
    <cellStyle name="Note 2 7 7" xfId="597" xr:uid="{00000000-0005-0000-0000-0000F0050000}"/>
    <cellStyle name="Note 2 7 8" xfId="677" xr:uid="{00000000-0005-0000-0000-0000F1050000}"/>
    <cellStyle name="Note 2 7 9" xfId="756" xr:uid="{00000000-0005-0000-0000-0000F2050000}"/>
    <cellStyle name="Note 2 8" xfId="111" xr:uid="{00000000-0005-0000-0000-0000F3050000}"/>
    <cellStyle name="Note 2 8 10" xfId="856" xr:uid="{00000000-0005-0000-0000-0000F4050000}"/>
    <cellStyle name="Note 2 8 11" xfId="936" xr:uid="{00000000-0005-0000-0000-0000F5050000}"/>
    <cellStyle name="Note 2 8 12" xfId="1020" xr:uid="{00000000-0005-0000-0000-0000F6050000}"/>
    <cellStyle name="Note 2 8 13" xfId="1098" xr:uid="{00000000-0005-0000-0000-0000F7050000}"/>
    <cellStyle name="Note 2 8 14" xfId="1176" xr:uid="{00000000-0005-0000-0000-0000F8050000}"/>
    <cellStyle name="Note 2 8 15" xfId="1251" xr:uid="{00000000-0005-0000-0000-0000F9050000}"/>
    <cellStyle name="Note 2 8 16" xfId="1329" xr:uid="{00000000-0005-0000-0000-0000FA050000}"/>
    <cellStyle name="Note 2 8 17" xfId="1410" xr:uid="{00000000-0005-0000-0000-0000FB050000}"/>
    <cellStyle name="Note 2 8 18" xfId="1488" xr:uid="{00000000-0005-0000-0000-0000FC050000}"/>
    <cellStyle name="Note 2 8 19" xfId="1568" xr:uid="{00000000-0005-0000-0000-0000FD050000}"/>
    <cellStyle name="Note 2 8 2" xfId="241" xr:uid="{00000000-0005-0000-0000-0000FE050000}"/>
    <cellStyle name="Note 2 8 20" xfId="1645" xr:uid="{00000000-0005-0000-0000-0000FF050000}"/>
    <cellStyle name="Note 2 8 21" xfId="1717" xr:uid="{00000000-0005-0000-0000-000000060000}"/>
    <cellStyle name="Note 2 8 22" xfId="1790" xr:uid="{00000000-0005-0000-0000-000001060000}"/>
    <cellStyle name="Note 2 8 23" xfId="1919" xr:uid="{00000000-0005-0000-0000-000002060000}"/>
    <cellStyle name="Note 2 8 24" xfId="2022" xr:uid="{00000000-0005-0000-0000-000003060000}"/>
    <cellStyle name="Note 2 8 25" xfId="1950" xr:uid="{00000000-0005-0000-0000-000004060000}"/>
    <cellStyle name="Note 2 8 26" xfId="2116" xr:uid="{00000000-0005-0000-0000-000005060000}"/>
    <cellStyle name="Note 2 8 27" xfId="1982" xr:uid="{00000000-0005-0000-0000-000006060000}"/>
    <cellStyle name="Note 2 8 28" xfId="2067" xr:uid="{00000000-0005-0000-0000-000007060000}"/>
    <cellStyle name="Note 2 8 29" xfId="2371" xr:uid="{00000000-0005-0000-0000-000008060000}"/>
    <cellStyle name="Note 2 8 3" xfId="276" xr:uid="{00000000-0005-0000-0000-000009060000}"/>
    <cellStyle name="Note 2 8 30" xfId="2387" xr:uid="{00000000-0005-0000-0000-00000A060000}"/>
    <cellStyle name="Note 2 8 31" xfId="2467" xr:uid="{00000000-0005-0000-0000-00000B060000}"/>
    <cellStyle name="Note 2 8 32" xfId="2546" xr:uid="{00000000-0005-0000-0000-00000C060000}"/>
    <cellStyle name="Note 2 8 33" xfId="2628" xr:uid="{00000000-0005-0000-0000-00000D060000}"/>
    <cellStyle name="Note 2 8 34" xfId="2699" xr:uid="{00000000-0005-0000-0000-00000E060000}"/>
    <cellStyle name="Note 2 8 35" xfId="2752" xr:uid="{00000000-0005-0000-0000-00000F060000}"/>
    <cellStyle name="Note 2 8 4" xfId="240" xr:uid="{00000000-0005-0000-0000-000010060000}"/>
    <cellStyle name="Note 2 8 5" xfId="484" xr:uid="{00000000-0005-0000-0000-000011060000}"/>
    <cellStyle name="Note 2 8 6" xfId="549" xr:uid="{00000000-0005-0000-0000-000012060000}"/>
    <cellStyle name="Note 2 8 7" xfId="616" xr:uid="{00000000-0005-0000-0000-000013060000}"/>
    <cellStyle name="Note 2 8 8" xfId="696" xr:uid="{00000000-0005-0000-0000-000014060000}"/>
    <cellStyle name="Note 2 8 9" xfId="775" xr:uid="{00000000-0005-0000-0000-000015060000}"/>
    <cellStyle name="Note 2 9" xfId="104" xr:uid="{00000000-0005-0000-0000-000016060000}"/>
    <cellStyle name="Note 2 9 10" xfId="849" xr:uid="{00000000-0005-0000-0000-000017060000}"/>
    <cellStyle name="Note 2 9 11" xfId="929" xr:uid="{00000000-0005-0000-0000-000018060000}"/>
    <cellStyle name="Note 2 9 12" xfId="1013" xr:uid="{00000000-0005-0000-0000-000019060000}"/>
    <cellStyle name="Note 2 9 13" xfId="1091" xr:uid="{00000000-0005-0000-0000-00001A060000}"/>
    <cellStyle name="Note 2 9 14" xfId="1170" xr:uid="{00000000-0005-0000-0000-00001B060000}"/>
    <cellStyle name="Note 2 9 15" xfId="1245" xr:uid="{00000000-0005-0000-0000-00001C060000}"/>
    <cellStyle name="Note 2 9 16" xfId="1323" xr:uid="{00000000-0005-0000-0000-00001D060000}"/>
    <cellStyle name="Note 2 9 17" xfId="1404" xr:uid="{00000000-0005-0000-0000-00001E060000}"/>
    <cellStyle name="Note 2 9 18" xfId="1482" xr:uid="{00000000-0005-0000-0000-00001F060000}"/>
    <cellStyle name="Note 2 9 19" xfId="1561" xr:uid="{00000000-0005-0000-0000-000020060000}"/>
    <cellStyle name="Note 2 9 2" xfId="234" xr:uid="{00000000-0005-0000-0000-000021060000}"/>
    <cellStyle name="Note 2 9 20" xfId="1639" xr:uid="{00000000-0005-0000-0000-000022060000}"/>
    <cellStyle name="Note 2 9 21" xfId="1711" xr:uid="{00000000-0005-0000-0000-000023060000}"/>
    <cellStyle name="Note 2 9 22" xfId="1784" xr:uid="{00000000-0005-0000-0000-000024060000}"/>
    <cellStyle name="Note 2 9 23" xfId="1912" xr:uid="{00000000-0005-0000-0000-000025060000}"/>
    <cellStyle name="Note 2 9 24" xfId="1993" xr:uid="{00000000-0005-0000-0000-000026060000}"/>
    <cellStyle name="Note 2 9 25" xfId="1825" xr:uid="{00000000-0005-0000-0000-000027060000}"/>
    <cellStyle name="Note 2 9 26" xfId="2110" xr:uid="{00000000-0005-0000-0000-000028060000}"/>
    <cellStyle name="Note 2 9 27" xfId="2141" xr:uid="{00000000-0005-0000-0000-000029060000}"/>
    <cellStyle name="Note 2 9 28" xfId="2170" xr:uid="{00000000-0005-0000-0000-00002A060000}"/>
    <cellStyle name="Note 2 9 29" xfId="2376" xr:uid="{00000000-0005-0000-0000-00002B060000}"/>
    <cellStyle name="Note 2 9 3" xfId="273" xr:uid="{00000000-0005-0000-0000-00002C060000}"/>
    <cellStyle name="Note 2 9 30" xfId="2280" xr:uid="{00000000-0005-0000-0000-00002D060000}"/>
    <cellStyle name="Note 2 9 31" xfId="2460" xr:uid="{00000000-0005-0000-0000-00002E060000}"/>
    <cellStyle name="Note 2 9 32" xfId="2540" xr:uid="{00000000-0005-0000-0000-00002F060000}"/>
    <cellStyle name="Note 2 9 33" xfId="2621" xr:uid="{00000000-0005-0000-0000-000030060000}"/>
    <cellStyle name="Note 2 9 34" xfId="2666" xr:uid="{00000000-0005-0000-0000-000031060000}"/>
    <cellStyle name="Note 2 9 35" xfId="2746" xr:uid="{00000000-0005-0000-0000-000032060000}"/>
    <cellStyle name="Note 2 9 4" xfId="371" xr:uid="{00000000-0005-0000-0000-000033060000}"/>
    <cellStyle name="Note 2 9 5" xfId="448" xr:uid="{00000000-0005-0000-0000-000034060000}"/>
    <cellStyle name="Note 2 9 6" xfId="575" xr:uid="{00000000-0005-0000-0000-000035060000}"/>
    <cellStyle name="Note 2 9 7" xfId="609" xr:uid="{00000000-0005-0000-0000-000036060000}"/>
    <cellStyle name="Note 2 9 8" xfId="689" xr:uid="{00000000-0005-0000-0000-000037060000}"/>
    <cellStyle name="Note 2 9 9" xfId="768" xr:uid="{00000000-0005-0000-0000-000038060000}"/>
    <cellStyle name="Note 20" xfId="437" xr:uid="{00000000-0005-0000-0000-000039060000}"/>
    <cellStyle name="Note 21" xfId="527" xr:uid="{00000000-0005-0000-0000-00003A060000}"/>
    <cellStyle name="Note 22" xfId="545" xr:uid="{00000000-0005-0000-0000-00003B060000}"/>
    <cellStyle name="Note 23" xfId="567" xr:uid="{00000000-0005-0000-0000-00003C060000}"/>
    <cellStyle name="Note 24" xfId="453" xr:uid="{00000000-0005-0000-0000-00003D060000}"/>
    <cellStyle name="Note 25" xfId="563" xr:uid="{00000000-0005-0000-0000-00003E060000}"/>
    <cellStyle name="Note 26" xfId="550" xr:uid="{00000000-0005-0000-0000-00003F060000}"/>
    <cellStyle name="Note 27" xfId="869" xr:uid="{00000000-0005-0000-0000-000040060000}"/>
    <cellStyle name="Note 28" xfId="568" xr:uid="{00000000-0005-0000-0000-000041060000}"/>
    <cellStyle name="Note 29" xfId="884" xr:uid="{00000000-0005-0000-0000-000042060000}"/>
    <cellStyle name="Note 3" xfId="55" xr:uid="{00000000-0005-0000-0000-000043060000}"/>
    <cellStyle name="Note 3 10" xfId="695" xr:uid="{00000000-0005-0000-0000-000044060000}"/>
    <cellStyle name="Note 3 11" xfId="786" xr:uid="{00000000-0005-0000-0000-000045060000}"/>
    <cellStyle name="Note 3 12" xfId="964" xr:uid="{00000000-0005-0000-0000-000046060000}"/>
    <cellStyle name="Note 3 13" xfId="948" xr:uid="{00000000-0005-0000-0000-000047060000}"/>
    <cellStyle name="Note 3 14" xfId="1046" xr:uid="{00000000-0005-0000-0000-000048060000}"/>
    <cellStyle name="Note 3 15" xfId="1109" xr:uid="{00000000-0005-0000-0000-000049060000}"/>
    <cellStyle name="Note 3 16" xfId="1201" xr:uid="{00000000-0005-0000-0000-00004A060000}"/>
    <cellStyle name="Note 3 17" xfId="1356" xr:uid="{00000000-0005-0000-0000-00004B060000}"/>
    <cellStyle name="Note 3 18" xfId="1353" xr:uid="{00000000-0005-0000-0000-00004C060000}"/>
    <cellStyle name="Note 3 19" xfId="1515" xr:uid="{00000000-0005-0000-0000-00004D060000}"/>
    <cellStyle name="Note 3 2" xfId="185" xr:uid="{00000000-0005-0000-0000-00004E060000}"/>
    <cellStyle name="Note 3 20" xfId="1512" xr:uid="{00000000-0005-0000-0000-00004F060000}"/>
    <cellStyle name="Note 3 21" xfId="1578" xr:uid="{00000000-0005-0000-0000-000050060000}"/>
    <cellStyle name="Note 3 22" xfId="542" xr:uid="{00000000-0005-0000-0000-000051060000}"/>
    <cellStyle name="Note 3 23" xfId="1863" xr:uid="{00000000-0005-0000-0000-000052060000}"/>
    <cellStyle name="Note 3 24" xfId="1839" xr:uid="{00000000-0005-0000-0000-000053060000}"/>
    <cellStyle name="Note 3 25" xfId="1963" xr:uid="{00000000-0005-0000-0000-000054060000}"/>
    <cellStyle name="Note 3 26" xfId="2050" xr:uid="{00000000-0005-0000-0000-000055060000}"/>
    <cellStyle name="Note 3 27" xfId="2017" xr:uid="{00000000-0005-0000-0000-000056060000}"/>
    <cellStyle name="Note 3 28" xfId="2249" xr:uid="{00000000-0005-0000-0000-000057060000}"/>
    <cellStyle name="Note 3 29" xfId="2206" xr:uid="{00000000-0005-0000-0000-000058060000}"/>
    <cellStyle name="Note 3 3" xfId="290" xr:uid="{00000000-0005-0000-0000-000059060000}"/>
    <cellStyle name="Note 3 30" xfId="2349" xr:uid="{00000000-0005-0000-0000-00005A060000}"/>
    <cellStyle name="Note 3 31" xfId="2357" xr:uid="{00000000-0005-0000-0000-00005B060000}"/>
    <cellStyle name="Note 3 32" xfId="2414" xr:uid="{00000000-0005-0000-0000-00005C060000}"/>
    <cellStyle name="Note 3 33" xfId="2572" xr:uid="{00000000-0005-0000-0000-00005D060000}"/>
    <cellStyle name="Note 3 34" xfId="2693" xr:uid="{00000000-0005-0000-0000-00005E060000}"/>
    <cellStyle name="Note 3 35" xfId="2672" xr:uid="{00000000-0005-0000-0000-00005F060000}"/>
    <cellStyle name="Note 3 4" xfId="385" xr:uid="{00000000-0005-0000-0000-000060060000}"/>
    <cellStyle name="Note 3 5" xfId="489" xr:uid="{00000000-0005-0000-0000-000061060000}"/>
    <cellStyle name="Note 3 6" xfId="586" xr:uid="{00000000-0005-0000-0000-000062060000}"/>
    <cellStyle name="Note 3 7" xfId="412" xr:uid="{00000000-0005-0000-0000-000063060000}"/>
    <cellStyle name="Note 3 8" xfId="534" xr:uid="{00000000-0005-0000-0000-000064060000}"/>
    <cellStyle name="Note 3 9" xfId="511" xr:uid="{00000000-0005-0000-0000-000065060000}"/>
    <cellStyle name="Note 30" xfId="654" xr:uid="{00000000-0005-0000-0000-000066060000}"/>
    <cellStyle name="Note 31" xfId="977" xr:uid="{00000000-0005-0000-0000-000067060000}"/>
    <cellStyle name="Note 32" xfId="1252" xr:uid="{00000000-0005-0000-0000-000068060000}"/>
    <cellStyle name="Note 33" xfId="474" xr:uid="{00000000-0005-0000-0000-000069060000}"/>
    <cellStyle name="Note 34" xfId="1411" xr:uid="{00000000-0005-0000-0000-00006A060000}"/>
    <cellStyle name="Note 35" xfId="1075" xr:uid="{00000000-0005-0000-0000-00006B060000}"/>
    <cellStyle name="Note 36" xfId="855" xr:uid="{00000000-0005-0000-0000-00006C060000}"/>
    <cellStyle name="Note 37" xfId="1605" xr:uid="{00000000-0005-0000-0000-00006D060000}"/>
    <cellStyle name="Note 38" xfId="1851" xr:uid="{00000000-0005-0000-0000-00006E060000}"/>
    <cellStyle name="Note 39" xfId="1956" xr:uid="{00000000-0005-0000-0000-00006F060000}"/>
    <cellStyle name="Note 4" xfId="64" xr:uid="{00000000-0005-0000-0000-000070060000}"/>
    <cellStyle name="Note 4 10" xfId="810" xr:uid="{00000000-0005-0000-0000-000071060000}"/>
    <cellStyle name="Note 4 11" xfId="889" xr:uid="{00000000-0005-0000-0000-000072060000}"/>
    <cellStyle name="Note 4 12" xfId="973" xr:uid="{00000000-0005-0000-0000-000073060000}"/>
    <cellStyle name="Note 4 13" xfId="1051" xr:uid="{00000000-0005-0000-0000-000074060000}"/>
    <cellStyle name="Note 4 14" xfId="1132" xr:uid="{00000000-0005-0000-0000-000075060000}"/>
    <cellStyle name="Note 4 15" xfId="1206" xr:uid="{00000000-0005-0000-0000-000076060000}"/>
    <cellStyle name="Note 4 16" xfId="1284" xr:uid="{00000000-0005-0000-0000-000077060000}"/>
    <cellStyle name="Note 4 17" xfId="1365" xr:uid="{00000000-0005-0000-0000-000078060000}"/>
    <cellStyle name="Note 4 18" xfId="1443" xr:uid="{00000000-0005-0000-0000-000079060000}"/>
    <cellStyle name="Note 4 19" xfId="1524" xr:uid="{00000000-0005-0000-0000-00007A060000}"/>
    <cellStyle name="Note 4 2" xfId="194" xr:uid="{00000000-0005-0000-0000-00007B060000}"/>
    <cellStyle name="Note 4 20" xfId="1601" xr:uid="{00000000-0005-0000-0000-00007C060000}"/>
    <cellStyle name="Note 4 21" xfId="1675" xr:uid="{00000000-0005-0000-0000-00007D060000}"/>
    <cellStyle name="Note 4 22" xfId="1748" xr:uid="{00000000-0005-0000-0000-00007E060000}"/>
    <cellStyle name="Note 4 23" xfId="1872" xr:uid="{00000000-0005-0000-0000-00007F060000}"/>
    <cellStyle name="Note 4 24" xfId="1850" xr:uid="{00000000-0005-0000-0000-000080060000}"/>
    <cellStyle name="Note 4 25" xfId="2049" xr:uid="{00000000-0005-0000-0000-000081060000}"/>
    <cellStyle name="Note 4 26" xfId="2070" xr:uid="{00000000-0005-0000-0000-000082060000}"/>
    <cellStyle name="Note 4 27" xfId="1978" xr:uid="{00000000-0005-0000-0000-000083060000}"/>
    <cellStyle name="Note 4 28" xfId="1990" xr:uid="{00000000-0005-0000-0000-000084060000}"/>
    <cellStyle name="Note 4 29" xfId="1840" xr:uid="{00000000-0005-0000-0000-000085060000}"/>
    <cellStyle name="Note 4 3" xfId="269" xr:uid="{00000000-0005-0000-0000-000086060000}"/>
    <cellStyle name="Note 4 30" xfId="2229" xr:uid="{00000000-0005-0000-0000-000087060000}"/>
    <cellStyle name="Note 4 31" xfId="2421" xr:uid="{00000000-0005-0000-0000-000088060000}"/>
    <cellStyle name="Note 4 32" xfId="2501" xr:uid="{00000000-0005-0000-0000-000089060000}"/>
    <cellStyle name="Note 4 33" xfId="2581" xr:uid="{00000000-0005-0000-0000-00008A060000}"/>
    <cellStyle name="Note 4 34" xfId="2691" xr:uid="{00000000-0005-0000-0000-00008B060000}"/>
    <cellStyle name="Note 4 35" xfId="2710" xr:uid="{00000000-0005-0000-0000-00008C060000}"/>
    <cellStyle name="Note 4 4" xfId="267" xr:uid="{00000000-0005-0000-0000-00008D060000}"/>
    <cellStyle name="Note 4 5" xfId="458" xr:uid="{00000000-0005-0000-0000-00008E060000}"/>
    <cellStyle name="Note 4 6" xfId="451" xr:uid="{00000000-0005-0000-0000-00008F060000}"/>
    <cellStyle name="Note 4 7" xfId="483" xr:uid="{00000000-0005-0000-0000-000090060000}"/>
    <cellStyle name="Note 4 8" xfId="649" xr:uid="{00000000-0005-0000-0000-000091060000}"/>
    <cellStyle name="Note 4 9" xfId="730" xr:uid="{00000000-0005-0000-0000-000092060000}"/>
    <cellStyle name="Note 40" xfId="1814" xr:uid="{00000000-0005-0000-0000-000093060000}"/>
    <cellStyle name="Note 41" xfId="1970" xr:uid="{00000000-0005-0000-0000-000094060000}"/>
    <cellStyle name="Note 42" xfId="2028" xr:uid="{00000000-0005-0000-0000-000095060000}"/>
    <cellStyle name="Note 43" xfId="2175" xr:uid="{00000000-0005-0000-0000-000096060000}"/>
    <cellStyle name="Note 44" xfId="2330" xr:uid="{00000000-0005-0000-0000-000097060000}"/>
    <cellStyle name="Note 45" xfId="2320" xr:uid="{00000000-0005-0000-0000-000098060000}"/>
    <cellStyle name="Note 46" xfId="1949" xr:uid="{00000000-0005-0000-0000-000099060000}"/>
    <cellStyle name="Note 47" xfId="2337" xr:uid="{00000000-0005-0000-0000-00009A060000}"/>
    <cellStyle name="Note 48" xfId="2468" xr:uid="{00000000-0005-0000-0000-00009B060000}"/>
    <cellStyle name="Note 49" xfId="2674" xr:uid="{00000000-0005-0000-0000-00009C060000}"/>
    <cellStyle name="Note 5" xfId="60" xr:uid="{00000000-0005-0000-0000-00009D060000}"/>
    <cellStyle name="Note 5 10" xfId="806" xr:uid="{00000000-0005-0000-0000-00009E060000}"/>
    <cellStyle name="Note 5 11" xfId="885" xr:uid="{00000000-0005-0000-0000-00009F060000}"/>
    <cellStyle name="Note 5 12" xfId="969" xr:uid="{00000000-0005-0000-0000-0000A0060000}"/>
    <cellStyle name="Note 5 13" xfId="1047" xr:uid="{00000000-0005-0000-0000-0000A1060000}"/>
    <cellStyle name="Note 5 14" xfId="1128" xr:uid="{00000000-0005-0000-0000-0000A2060000}"/>
    <cellStyle name="Note 5 15" xfId="1202" xr:uid="{00000000-0005-0000-0000-0000A3060000}"/>
    <cellStyle name="Note 5 16" xfId="1280" xr:uid="{00000000-0005-0000-0000-0000A4060000}"/>
    <cellStyle name="Note 5 17" xfId="1361" xr:uid="{00000000-0005-0000-0000-0000A5060000}"/>
    <cellStyle name="Note 5 18" xfId="1439" xr:uid="{00000000-0005-0000-0000-0000A6060000}"/>
    <cellStyle name="Note 5 19" xfId="1520" xr:uid="{00000000-0005-0000-0000-0000A7060000}"/>
    <cellStyle name="Note 5 2" xfId="190" xr:uid="{00000000-0005-0000-0000-0000A8060000}"/>
    <cellStyle name="Note 5 20" xfId="1597" xr:uid="{00000000-0005-0000-0000-0000A9060000}"/>
    <cellStyle name="Note 5 21" xfId="1671" xr:uid="{00000000-0005-0000-0000-0000AA060000}"/>
    <cellStyle name="Note 5 22" xfId="1744" xr:uid="{00000000-0005-0000-0000-0000AB060000}"/>
    <cellStyle name="Note 5 23" xfId="1868" xr:uid="{00000000-0005-0000-0000-0000AC060000}"/>
    <cellStyle name="Note 5 24" xfId="2019" xr:uid="{00000000-0005-0000-0000-0000AD060000}"/>
    <cellStyle name="Note 5 25" xfId="1966" xr:uid="{00000000-0005-0000-0000-0000AE060000}"/>
    <cellStyle name="Note 5 26" xfId="1826" xr:uid="{00000000-0005-0000-0000-0000AF060000}"/>
    <cellStyle name="Note 5 27" xfId="2219" xr:uid="{00000000-0005-0000-0000-0000B0060000}"/>
    <cellStyle name="Note 5 28" xfId="2251" xr:uid="{00000000-0005-0000-0000-0000B1060000}"/>
    <cellStyle name="Note 5 29" xfId="2365" xr:uid="{00000000-0005-0000-0000-0000B2060000}"/>
    <cellStyle name="Note 5 3" xfId="168" xr:uid="{00000000-0005-0000-0000-0000B3060000}"/>
    <cellStyle name="Note 5 30" xfId="2351" xr:uid="{00000000-0005-0000-0000-0000B4060000}"/>
    <cellStyle name="Note 5 31" xfId="2417" xr:uid="{00000000-0005-0000-0000-0000B5060000}"/>
    <cellStyle name="Note 5 32" xfId="2497" xr:uid="{00000000-0005-0000-0000-0000B6060000}"/>
    <cellStyle name="Note 5 33" xfId="2577" xr:uid="{00000000-0005-0000-0000-0000B7060000}"/>
    <cellStyle name="Note 5 34" xfId="2264" xr:uid="{00000000-0005-0000-0000-0000B8060000}"/>
    <cellStyle name="Note 5 35" xfId="2706" xr:uid="{00000000-0005-0000-0000-0000B9060000}"/>
    <cellStyle name="Note 5 4" xfId="427" xr:uid="{00000000-0005-0000-0000-0000BA060000}"/>
    <cellStyle name="Note 5 5" xfId="507" xr:uid="{00000000-0005-0000-0000-0000BB060000}"/>
    <cellStyle name="Note 5 6" xfId="480" xr:uid="{00000000-0005-0000-0000-0000BC060000}"/>
    <cellStyle name="Note 5 7" xfId="519" xr:uid="{00000000-0005-0000-0000-0000BD060000}"/>
    <cellStyle name="Note 5 8" xfId="645" xr:uid="{00000000-0005-0000-0000-0000BE060000}"/>
    <cellStyle name="Note 5 9" xfId="726" xr:uid="{00000000-0005-0000-0000-0000BF060000}"/>
    <cellStyle name="Note 50" xfId="2688" xr:uid="{00000000-0005-0000-0000-0000C0060000}"/>
    <cellStyle name="Note 51" xfId="2557" xr:uid="{00000000-0005-0000-0000-0000C1060000}"/>
    <cellStyle name="Note 6" xfId="83" xr:uid="{00000000-0005-0000-0000-0000C2060000}"/>
    <cellStyle name="Note 6 10" xfId="828" xr:uid="{00000000-0005-0000-0000-0000C3060000}"/>
    <cellStyle name="Note 6 11" xfId="908" xr:uid="{00000000-0005-0000-0000-0000C4060000}"/>
    <cellStyle name="Note 6 12" xfId="992" xr:uid="{00000000-0005-0000-0000-0000C5060000}"/>
    <cellStyle name="Note 6 13" xfId="1070" xr:uid="{00000000-0005-0000-0000-0000C6060000}"/>
    <cellStyle name="Note 6 14" xfId="1149" xr:uid="{00000000-0005-0000-0000-0000C7060000}"/>
    <cellStyle name="Note 6 15" xfId="1224" xr:uid="{00000000-0005-0000-0000-0000C8060000}"/>
    <cellStyle name="Note 6 16" xfId="1303" xr:uid="{00000000-0005-0000-0000-0000C9060000}"/>
    <cellStyle name="Note 6 17" xfId="1384" xr:uid="{00000000-0005-0000-0000-0000CA060000}"/>
    <cellStyle name="Note 6 18" xfId="1462" xr:uid="{00000000-0005-0000-0000-0000CB060000}"/>
    <cellStyle name="Note 6 19" xfId="1541" xr:uid="{00000000-0005-0000-0000-0000CC060000}"/>
    <cellStyle name="Note 6 2" xfId="213" xr:uid="{00000000-0005-0000-0000-0000CD060000}"/>
    <cellStyle name="Note 6 20" xfId="1619" xr:uid="{00000000-0005-0000-0000-0000CE060000}"/>
    <cellStyle name="Note 6 21" xfId="1692" xr:uid="{00000000-0005-0000-0000-0000CF060000}"/>
    <cellStyle name="Note 6 22" xfId="1765" xr:uid="{00000000-0005-0000-0000-0000D0060000}"/>
    <cellStyle name="Note 6 23" xfId="1891" xr:uid="{00000000-0005-0000-0000-0000D1060000}"/>
    <cellStyle name="Note 6 24" xfId="1918" xr:uid="{00000000-0005-0000-0000-0000D2060000}"/>
    <cellStyle name="Note 6 25" xfId="2059" xr:uid="{00000000-0005-0000-0000-0000D3060000}"/>
    <cellStyle name="Note 6 26" xfId="2089" xr:uid="{00000000-0005-0000-0000-0000D4060000}"/>
    <cellStyle name="Note 6 27" xfId="1952" xr:uid="{00000000-0005-0000-0000-0000D5060000}"/>
    <cellStyle name="Note 6 28" xfId="2204" xr:uid="{00000000-0005-0000-0000-0000D6060000}"/>
    <cellStyle name="Note 6 29" xfId="2282" xr:uid="{00000000-0005-0000-0000-0000D7060000}"/>
    <cellStyle name="Note 6 3" xfId="142" xr:uid="{00000000-0005-0000-0000-0000D8060000}"/>
    <cellStyle name="Note 6 30" xfId="2150" xr:uid="{00000000-0005-0000-0000-0000D9060000}"/>
    <cellStyle name="Note 6 31" xfId="2439" xr:uid="{00000000-0005-0000-0000-0000DA060000}"/>
    <cellStyle name="Note 6 32" xfId="2519" xr:uid="{00000000-0005-0000-0000-0000DB060000}"/>
    <cellStyle name="Note 6 33" xfId="2600" xr:uid="{00000000-0005-0000-0000-0000DC060000}"/>
    <cellStyle name="Note 6 34" xfId="2671" xr:uid="{00000000-0005-0000-0000-0000DD060000}"/>
    <cellStyle name="Note 6 35" xfId="2727" xr:uid="{00000000-0005-0000-0000-0000DE060000}"/>
    <cellStyle name="Note 6 4" xfId="400" xr:uid="{00000000-0005-0000-0000-0000DF060000}"/>
    <cellStyle name="Note 6 5" xfId="444" xr:uid="{00000000-0005-0000-0000-0000E0060000}"/>
    <cellStyle name="Note 6 6" xfId="566" xr:uid="{00000000-0005-0000-0000-0000E1060000}"/>
    <cellStyle name="Note 6 7" xfId="573" xr:uid="{00000000-0005-0000-0000-0000E2060000}"/>
    <cellStyle name="Note 6 8" xfId="668" xr:uid="{00000000-0005-0000-0000-0000E3060000}"/>
    <cellStyle name="Note 6 9" xfId="748" xr:uid="{00000000-0005-0000-0000-0000E4060000}"/>
    <cellStyle name="Note 7" xfId="78" xr:uid="{00000000-0005-0000-0000-0000E5060000}"/>
    <cellStyle name="Note 7 10" xfId="823" xr:uid="{00000000-0005-0000-0000-0000E6060000}"/>
    <cellStyle name="Note 7 11" xfId="903" xr:uid="{00000000-0005-0000-0000-0000E7060000}"/>
    <cellStyle name="Note 7 12" xfId="987" xr:uid="{00000000-0005-0000-0000-0000E8060000}"/>
    <cellStyle name="Note 7 13" xfId="1065" xr:uid="{00000000-0005-0000-0000-0000E9060000}"/>
    <cellStyle name="Note 7 14" xfId="1144" xr:uid="{00000000-0005-0000-0000-0000EA060000}"/>
    <cellStyle name="Note 7 15" xfId="1219" xr:uid="{00000000-0005-0000-0000-0000EB060000}"/>
    <cellStyle name="Note 7 16" xfId="1298" xr:uid="{00000000-0005-0000-0000-0000EC060000}"/>
    <cellStyle name="Note 7 17" xfId="1379" xr:uid="{00000000-0005-0000-0000-0000ED060000}"/>
    <cellStyle name="Note 7 18" xfId="1457" xr:uid="{00000000-0005-0000-0000-0000EE060000}"/>
    <cellStyle name="Note 7 19" xfId="1536" xr:uid="{00000000-0005-0000-0000-0000EF060000}"/>
    <cellStyle name="Note 7 2" xfId="208" xr:uid="{00000000-0005-0000-0000-0000F0060000}"/>
    <cellStyle name="Note 7 20" xfId="1614" xr:uid="{00000000-0005-0000-0000-0000F1060000}"/>
    <cellStyle name="Note 7 21" xfId="1687" xr:uid="{00000000-0005-0000-0000-0000F2060000}"/>
    <cellStyle name="Note 7 22" xfId="1760" xr:uid="{00000000-0005-0000-0000-0000F3060000}"/>
    <cellStyle name="Note 7 23" xfId="1886" xr:uid="{00000000-0005-0000-0000-0000F4060000}"/>
    <cellStyle name="Note 7 24" xfId="1828" xr:uid="{00000000-0005-0000-0000-0000F5060000}"/>
    <cellStyle name="Note 7 25" xfId="2015" xr:uid="{00000000-0005-0000-0000-0000F6060000}"/>
    <cellStyle name="Note 7 26" xfId="2084" xr:uid="{00000000-0005-0000-0000-0000F7060000}"/>
    <cellStyle name="Note 7 27" xfId="2202" xr:uid="{00000000-0005-0000-0000-0000F8060000}"/>
    <cellStyle name="Note 7 28" xfId="2288" xr:uid="{00000000-0005-0000-0000-0000F9060000}"/>
    <cellStyle name="Note 7 29" xfId="2278" xr:uid="{00000000-0005-0000-0000-0000FA060000}"/>
    <cellStyle name="Note 7 3" xfId="299" xr:uid="{00000000-0005-0000-0000-0000FB060000}"/>
    <cellStyle name="Note 7 30" xfId="2364" xr:uid="{00000000-0005-0000-0000-0000FC060000}"/>
    <cellStyle name="Note 7 31" xfId="2434" xr:uid="{00000000-0005-0000-0000-0000FD060000}"/>
    <cellStyle name="Note 7 32" xfId="2514" xr:uid="{00000000-0005-0000-0000-0000FE060000}"/>
    <cellStyle name="Note 7 33" xfId="2595" xr:uid="{00000000-0005-0000-0000-0000FF060000}"/>
    <cellStyle name="Note 7 34" xfId="2290" xr:uid="{00000000-0005-0000-0000-000000070000}"/>
    <cellStyle name="Note 7 35" xfId="2722" xr:uid="{00000000-0005-0000-0000-000001070000}"/>
    <cellStyle name="Note 7 4" xfId="141" xr:uid="{00000000-0005-0000-0000-000002070000}"/>
    <cellStyle name="Note 7 5" xfId="469" xr:uid="{00000000-0005-0000-0000-000003070000}"/>
    <cellStyle name="Note 7 6" xfId="335" xr:uid="{00000000-0005-0000-0000-000004070000}"/>
    <cellStyle name="Note 7 7" xfId="494" xr:uid="{00000000-0005-0000-0000-000005070000}"/>
    <cellStyle name="Note 7 8" xfId="663" xr:uid="{00000000-0005-0000-0000-000006070000}"/>
    <cellStyle name="Note 7 9" xfId="743" xr:uid="{00000000-0005-0000-0000-000007070000}"/>
    <cellStyle name="Note 8" xfId="91" xr:uid="{00000000-0005-0000-0000-000008070000}"/>
    <cellStyle name="Note 8 10" xfId="836" xr:uid="{00000000-0005-0000-0000-000009070000}"/>
    <cellStyle name="Note 8 11" xfId="916" xr:uid="{00000000-0005-0000-0000-00000A070000}"/>
    <cellStyle name="Note 8 12" xfId="1000" xr:uid="{00000000-0005-0000-0000-00000B070000}"/>
    <cellStyle name="Note 8 13" xfId="1078" xr:uid="{00000000-0005-0000-0000-00000C070000}"/>
    <cellStyle name="Note 8 14" xfId="1157" xr:uid="{00000000-0005-0000-0000-00000D070000}"/>
    <cellStyle name="Note 8 15" xfId="1232" xr:uid="{00000000-0005-0000-0000-00000E070000}"/>
    <cellStyle name="Note 8 16" xfId="1310" xr:uid="{00000000-0005-0000-0000-00000F070000}"/>
    <cellStyle name="Note 8 17" xfId="1391" xr:uid="{00000000-0005-0000-0000-000010070000}"/>
    <cellStyle name="Note 8 18" xfId="1469" xr:uid="{00000000-0005-0000-0000-000011070000}"/>
    <cellStyle name="Note 8 19" xfId="1548" xr:uid="{00000000-0005-0000-0000-000012070000}"/>
    <cellStyle name="Note 8 2" xfId="221" xr:uid="{00000000-0005-0000-0000-000013070000}"/>
    <cellStyle name="Note 8 20" xfId="1626" xr:uid="{00000000-0005-0000-0000-000014070000}"/>
    <cellStyle name="Note 8 21" xfId="1698" xr:uid="{00000000-0005-0000-0000-000015070000}"/>
    <cellStyle name="Note 8 22" xfId="1771" xr:uid="{00000000-0005-0000-0000-000016070000}"/>
    <cellStyle name="Note 8 23" xfId="1899" xr:uid="{00000000-0005-0000-0000-000017070000}"/>
    <cellStyle name="Note 8 24" xfId="1984" xr:uid="{00000000-0005-0000-0000-000018070000}"/>
    <cellStyle name="Note 8 25" xfId="1945" xr:uid="{00000000-0005-0000-0000-000019070000}"/>
    <cellStyle name="Note 8 26" xfId="2097" xr:uid="{00000000-0005-0000-0000-00001A070000}"/>
    <cellStyle name="Note 8 27" xfId="2187" xr:uid="{00000000-0005-0000-0000-00001B070000}"/>
    <cellStyle name="Note 8 28" xfId="2256" xr:uid="{00000000-0005-0000-0000-00001C070000}"/>
    <cellStyle name="Note 8 29" xfId="2334" xr:uid="{00000000-0005-0000-0000-00001D070000}"/>
    <cellStyle name="Note 8 3" xfId="342" xr:uid="{00000000-0005-0000-0000-00001E070000}"/>
    <cellStyle name="Note 8 30" xfId="2250" xr:uid="{00000000-0005-0000-0000-00001F070000}"/>
    <cellStyle name="Note 8 31" xfId="2447" xr:uid="{00000000-0005-0000-0000-000020070000}"/>
    <cellStyle name="Note 8 32" xfId="2527" xr:uid="{00000000-0005-0000-0000-000021070000}"/>
    <cellStyle name="Note 8 33" xfId="2608" xr:uid="{00000000-0005-0000-0000-000022070000}"/>
    <cellStyle name="Note 8 34" xfId="2412" xr:uid="{00000000-0005-0000-0000-000023070000}"/>
    <cellStyle name="Note 8 35" xfId="2733" xr:uid="{00000000-0005-0000-0000-000024070000}"/>
    <cellStyle name="Note 8 4" xfId="401" xr:uid="{00000000-0005-0000-0000-000025070000}"/>
    <cellStyle name="Note 8 5" xfId="159" xr:uid="{00000000-0005-0000-0000-000026070000}"/>
    <cellStyle name="Note 8 6" xfId="538" xr:uid="{00000000-0005-0000-0000-000027070000}"/>
    <cellStyle name="Note 8 7" xfId="596" xr:uid="{00000000-0005-0000-0000-000028070000}"/>
    <cellStyle name="Note 8 8" xfId="676" xr:uid="{00000000-0005-0000-0000-000029070000}"/>
    <cellStyle name="Note 8 9" xfId="755" xr:uid="{00000000-0005-0000-0000-00002A070000}"/>
    <cellStyle name="Note 9" xfId="105" xr:uid="{00000000-0005-0000-0000-00002B070000}"/>
    <cellStyle name="Note 9 10" xfId="850" xr:uid="{00000000-0005-0000-0000-00002C070000}"/>
    <cellStyle name="Note 9 11" xfId="930" xr:uid="{00000000-0005-0000-0000-00002D070000}"/>
    <cellStyle name="Note 9 12" xfId="1014" xr:uid="{00000000-0005-0000-0000-00002E070000}"/>
    <cellStyle name="Note 9 13" xfId="1092" xr:uid="{00000000-0005-0000-0000-00002F070000}"/>
    <cellStyle name="Note 9 14" xfId="1171" xr:uid="{00000000-0005-0000-0000-000030070000}"/>
    <cellStyle name="Note 9 15" xfId="1246" xr:uid="{00000000-0005-0000-0000-000031070000}"/>
    <cellStyle name="Note 9 16" xfId="1324" xr:uid="{00000000-0005-0000-0000-000032070000}"/>
    <cellStyle name="Note 9 17" xfId="1405" xr:uid="{00000000-0005-0000-0000-000033070000}"/>
    <cellStyle name="Note 9 18" xfId="1483" xr:uid="{00000000-0005-0000-0000-000034070000}"/>
    <cellStyle name="Note 9 19" xfId="1562" xr:uid="{00000000-0005-0000-0000-000035070000}"/>
    <cellStyle name="Note 9 2" xfId="235" xr:uid="{00000000-0005-0000-0000-000036070000}"/>
    <cellStyle name="Note 9 20" xfId="1640" xr:uid="{00000000-0005-0000-0000-000037070000}"/>
    <cellStyle name="Note 9 21" xfId="1712" xr:uid="{00000000-0005-0000-0000-000038070000}"/>
    <cellStyle name="Note 9 22" xfId="1785" xr:uid="{00000000-0005-0000-0000-000039070000}"/>
    <cellStyle name="Note 9 23" xfId="1913" xr:uid="{00000000-0005-0000-0000-00003A070000}"/>
    <cellStyle name="Note 9 24" xfId="1860" xr:uid="{00000000-0005-0000-0000-00003B070000}"/>
    <cellStyle name="Note 9 25" xfId="2051" xr:uid="{00000000-0005-0000-0000-00003C070000}"/>
    <cellStyle name="Note 9 26" xfId="2111" xr:uid="{00000000-0005-0000-0000-00003D070000}"/>
    <cellStyle name="Note 9 27" xfId="1987" xr:uid="{00000000-0005-0000-0000-00003E070000}"/>
    <cellStyle name="Note 9 28" xfId="2053" xr:uid="{00000000-0005-0000-0000-00003F070000}"/>
    <cellStyle name="Note 9 29" xfId="2350" xr:uid="{00000000-0005-0000-0000-000040070000}"/>
    <cellStyle name="Note 9 3" xfId="150" xr:uid="{00000000-0005-0000-0000-000041070000}"/>
    <cellStyle name="Note 9 30" xfId="2339" xr:uid="{00000000-0005-0000-0000-000042070000}"/>
    <cellStyle name="Note 9 31" xfId="2461" xr:uid="{00000000-0005-0000-0000-000043070000}"/>
    <cellStyle name="Note 9 32" xfId="2541" xr:uid="{00000000-0005-0000-0000-000044070000}"/>
    <cellStyle name="Note 9 33" xfId="2622" xr:uid="{00000000-0005-0000-0000-000045070000}"/>
    <cellStyle name="Note 9 34" xfId="2667" xr:uid="{00000000-0005-0000-0000-000046070000}"/>
    <cellStyle name="Note 9 35" xfId="2747" xr:uid="{00000000-0005-0000-0000-000047070000}"/>
    <cellStyle name="Note 9 4" xfId="411" xr:uid="{00000000-0005-0000-0000-000048070000}"/>
    <cellStyle name="Note 9 5" xfId="450" xr:uid="{00000000-0005-0000-0000-000049070000}"/>
    <cellStyle name="Note 9 6" xfId="562" xr:uid="{00000000-0005-0000-0000-00004A070000}"/>
    <cellStyle name="Note 9 7" xfId="610" xr:uid="{00000000-0005-0000-0000-00004B070000}"/>
    <cellStyle name="Note 9 8" xfId="690" xr:uid="{00000000-0005-0000-0000-00004C070000}"/>
    <cellStyle name="Note 9 9" xfId="769" xr:uid="{00000000-0005-0000-0000-00004D070000}"/>
    <cellStyle name="Output 10" xfId="109" xr:uid="{00000000-0005-0000-0000-00004E070000}"/>
    <cellStyle name="Output 10 10" xfId="934" xr:uid="{00000000-0005-0000-0000-00004F070000}"/>
    <cellStyle name="Output 10 11" xfId="1018" xr:uid="{00000000-0005-0000-0000-000050070000}"/>
    <cellStyle name="Output 10 12" xfId="1096" xr:uid="{00000000-0005-0000-0000-000051070000}"/>
    <cellStyle name="Output 10 13" xfId="1175" xr:uid="{00000000-0005-0000-0000-000052070000}"/>
    <cellStyle name="Output 10 14" xfId="1250" xr:uid="{00000000-0005-0000-0000-000053070000}"/>
    <cellStyle name="Output 10 15" xfId="1328" xr:uid="{00000000-0005-0000-0000-000054070000}"/>
    <cellStyle name="Output 10 16" xfId="1409" xr:uid="{00000000-0005-0000-0000-000055070000}"/>
    <cellStyle name="Output 10 17" xfId="1487" xr:uid="{00000000-0005-0000-0000-000056070000}"/>
    <cellStyle name="Output 10 18" xfId="1566" xr:uid="{00000000-0005-0000-0000-000057070000}"/>
    <cellStyle name="Output 10 19" xfId="1644" xr:uid="{00000000-0005-0000-0000-000058070000}"/>
    <cellStyle name="Output 10 2" xfId="239" xr:uid="{00000000-0005-0000-0000-000059070000}"/>
    <cellStyle name="Output 10 20" xfId="1716" xr:uid="{00000000-0005-0000-0000-00005A070000}"/>
    <cellStyle name="Output 10 21" xfId="1789" xr:uid="{00000000-0005-0000-0000-00005B070000}"/>
    <cellStyle name="Output 10 22" xfId="1917" xr:uid="{00000000-0005-0000-0000-00005C070000}"/>
    <cellStyle name="Output 10 23" xfId="1983" xr:uid="{00000000-0005-0000-0000-00005D070000}"/>
    <cellStyle name="Output 10 24" xfId="2115" xr:uid="{00000000-0005-0000-0000-00005E070000}"/>
    <cellStyle name="Output 10 25" xfId="2211" xr:uid="{00000000-0005-0000-0000-00005F070000}"/>
    <cellStyle name="Output 10 26" xfId="2195" xr:uid="{00000000-0005-0000-0000-000060070000}"/>
    <cellStyle name="Output 10 27" xfId="2385" xr:uid="{00000000-0005-0000-0000-000061070000}"/>
    <cellStyle name="Output 10 28" xfId="2465" xr:uid="{00000000-0005-0000-0000-000062070000}"/>
    <cellStyle name="Output 10 29" xfId="2545" xr:uid="{00000000-0005-0000-0000-000063070000}"/>
    <cellStyle name="Output 10 3" xfId="3" xr:uid="{00000000-0005-0000-0000-000064070000}"/>
    <cellStyle name="Output 10 30" xfId="2626" xr:uid="{00000000-0005-0000-0000-000065070000}"/>
    <cellStyle name="Output 10 31" xfId="2569" xr:uid="{00000000-0005-0000-0000-000066070000}"/>
    <cellStyle name="Output 10 32" xfId="2751" xr:uid="{00000000-0005-0000-0000-000067070000}"/>
    <cellStyle name="Output 10 4" xfId="216" xr:uid="{00000000-0005-0000-0000-000068070000}"/>
    <cellStyle name="Output 10 5" xfId="495" xr:uid="{00000000-0005-0000-0000-000069070000}"/>
    <cellStyle name="Output 10 6" xfId="614" xr:uid="{00000000-0005-0000-0000-00006A070000}"/>
    <cellStyle name="Output 10 7" xfId="694" xr:uid="{00000000-0005-0000-0000-00006B070000}"/>
    <cellStyle name="Output 10 8" xfId="773" xr:uid="{00000000-0005-0000-0000-00006C070000}"/>
    <cellStyle name="Output 10 9" xfId="854" xr:uid="{00000000-0005-0000-0000-00006D070000}"/>
    <cellStyle name="Output 11" xfId="120" xr:uid="{00000000-0005-0000-0000-00006E070000}"/>
    <cellStyle name="Output 11 10" xfId="945" xr:uid="{00000000-0005-0000-0000-00006F070000}"/>
    <cellStyle name="Output 11 11" xfId="1028" xr:uid="{00000000-0005-0000-0000-000070070000}"/>
    <cellStyle name="Output 11 12" xfId="1107" xr:uid="{00000000-0005-0000-0000-000071070000}"/>
    <cellStyle name="Output 11 13" xfId="1184" xr:uid="{00000000-0005-0000-0000-000072070000}"/>
    <cellStyle name="Output 11 14" xfId="1260" xr:uid="{00000000-0005-0000-0000-000073070000}"/>
    <cellStyle name="Output 11 15" xfId="1338" xr:uid="{00000000-0005-0000-0000-000074070000}"/>
    <cellStyle name="Output 11 16" xfId="1419" xr:uid="{00000000-0005-0000-0000-000075070000}"/>
    <cellStyle name="Output 11 17" xfId="1497" xr:uid="{00000000-0005-0000-0000-000076070000}"/>
    <cellStyle name="Output 11 18" xfId="1576" xr:uid="{00000000-0005-0000-0000-000077070000}"/>
    <cellStyle name="Output 11 19" xfId="1653" xr:uid="{00000000-0005-0000-0000-000078070000}"/>
    <cellStyle name="Output 11 2" xfId="250" xr:uid="{00000000-0005-0000-0000-000079070000}"/>
    <cellStyle name="Output 11 20" xfId="1725" xr:uid="{00000000-0005-0000-0000-00007A070000}"/>
    <cellStyle name="Output 11 21" xfId="1798" xr:uid="{00000000-0005-0000-0000-00007B070000}"/>
    <cellStyle name="Output 11 22" xfId="1928" xr:uid="{00000000-0005-0000-0000-00007C070000}"/>
    <cellStyle name="Output 11 23" xfId="1943" xr:uid="{00000000-0005-0000-0000-00007D070000}"/>
    <cellStyle name="Output 11 24" xfId="2124" xr:uid="{00000000-0005-0000-0000-00007E070000}"/>
    <cellStyle name="Output 11 25" xfId="2180" xr:uid="{00000000-0005-0000-0000-00007F070000}"/>
    <cellStyle name="Output 11 26" xfId="2224" xr:uid="{00000000-0005-0000-0000-000080070000}"/>
    <cellStyle name="Output 11 27" xfId="2395" xr:uid="{00000000-0005-0000-0000-000081070000}"/>
    <cellStyle name="Output 11 28" xfId="2476" xr:uid="{00000000-0005-0000-0000-000082070000}"/>
    <cellStyle name="Output 11 29" xfId="2554" xr:uid="{00000000-0005-0000-0000-000083070000}"/>
    <cellStyle name="Output 11 3" xfId="165" xr:uid="{00000000-0005-0000-0000-000084070000}"/>
    <cellStyle name="Output 11 30" xfId="2637" xr:uid="{00000000-0005-0000-0000-000085070000}"/>
    <cellStyle name="Output 11 31" xfId="2312" xr:uid="{00000000-0005-0000-0000-000086070000}"/>
    <cellStyle name="Output 11 32" xfId="2760" xr:uid="{00000000-0005-0000-0000-000087070000}"/>
    <cellStyle name="Output 11 4" xfId="353" xr:uid="{00000000-0005-0000-0000-000088070000}"/>
    <cellStyle name="Output 11 5" xfId="301" xr:uid="{00000000-0005-0000-0000-000089070000}"/>
    <cellStyle name="Output 11 6" xfId="625" xr:uid="{00000000-0005-0000-0000-00008A070000}"/>
    <cellStyle name="Output 11 7" xfId="705" xr:uid="{00000000-0005-0000-0000-00008B070000}"/>
    <cellStyle name="Output 11 8" xfId="784" xr:uid="{00000000-0005-0000-0000-00008C070000}"/>
    <cellStyle name="Output 11 9" xfId="865" xr:uid="{00000000-0005-0000-0000-00008D070000}"/>
    <cellStyle name="Output 12" xfId="115" xr:uid="{00000000-0005-0000-0000-00008E070000}"/>
    <cellStyle name="Output 12 10" xfId="940" xr:uid="{00000000-0005-0000-0000-00008F070000}"/>
    <cellStyle name="Output 12 11" xfId="1023" xr:uid="{00000000-0005-0000-0000-000090070000}"/>
    <cellStyle name="Output 12 12" xfId="1102" xr:uid="{00000000-0005-0000-0000-000091070000}"/>
    <cellStyle name="Output 12 13" xfId="1179" xr:uid="{00000000-0005-0000-0000-000092070000}"/>
    <cellStyle name="Output 12 14" xfId="1255" xr:uid="{00000000-0005-0000-0000-000093070000}"/>
    <cellStyle name="Output 12 15" xfId="1333" xr:uid="{00000000-0005-0000-0000-000094070000}"/>
    <cellStyle name="Output 12 16" xfId="1414" xr:uid="{00000000-0005-0000-0000-000095070000}"/>
    <cellStyle name="Output 12 17" xfId="1492" xr:uid="{00000000-0005-0000-0000-000096070000}"/>
    <cellStyle name="Output 12 18" xfId="1571" xr:uid="{00000000-0005-0000-0000-000097070000}"/>
    <cellStyle name="Output 12 19" xfId="1648" xr:uid="{00000000-0005-0000-0000-000098070000}"/>
    <cellStyle name="Output 12 2" xfId="245" xr:uid="{00000000-0005-0000-0000-000099070000}"/>
    <cellStyle name="Output 12 20" xfId="1720" xr:uid="{00000000-0005-0000-0000-00009A070000}"/>
    <cellStyle name="Output 12 21" xfId="1793" xr:uid="{00000000-0005-0000-0000-00009B070000}"/>
    <cellStyle name="Output 12 22" xfId="1923" xr:uid="{00000000-0005-0000-0000-00009C070000}"/>
    <cellStyle name="Output 12 23" xfId="1969" xr:uid="{00000000-0005-0000-0000-00009D070000}"/>
    <cellStyle name="Output 12 24" xfId="2119" xr:uid="{00000000-0005-0000-0000-00009E070000}"/>
    <cellStyle name="Output 12 25" xfId="2161" xr:uid="{00000000-0005-0000-0000-00009F070000}"/>
    <cellStyle name="Output 12 26" xfId="2226" xr:uid="{00000000-0005-0000-0000-0000A0070000}"/>
    <cellStyle name="Output 12 27" xfId="2390" xr:uid="{00000000-0005-0000-0000-0000A1070000}"/>
    <cellStyle name="Output 12 28" xfId="2471" xr:uid="{00000000-0005-0000-0000-0000A2070000}"/>
    <cellStyle name="Output 12 29" xfId="2549" xr:uid="{00000000-0005-0000-0000-0000A3070000}"/>
    <cellStyle name="Output 12 3" xfId="287" xr:uid="{00000000-0005-0000-0000-0000A4070000}"/>
    <cellStyle name="Output 12 30" xfId="2632" xr:uid="{00000000-0005-0000-0000-0000A5070000}"/>
    <cellStyle name="Output 12 31" xfId="2261" xr:uid="{00000000-0005-0000-0000-0000A6070000}"/>
    <cellStyle name="Output 12 32" xfId="2755" xr:uid="{00000000-0005-0000-0000-0000A7070000}"/>
    <cellStyle name="Output 12 4" xfId="399" xr:uid="{00000000-0005-0000-0000-0000A8070000}"/>
    <cellStyle name="Output 12 5" xfId="379" xr:uid="{00000000-0005-0000-0000-0000A9070000}"/>
    <cellStyle name="Output 12 6" xfId="620" xr:uid="{00000000-0005-0000-0000-0000AA070000}"/>
    <cellStyle name="Output 12 7" xfId="700" xr:uid="{00000000-0005-0000-0000-0000AB070000}"/>
    <cellStyle name="Output 12 8" xfId="779" xr:uid="{00000000-0005-0000-0000-0000AC070000}"/>
    <cellStyle name="Output 12 9" xfId="860" xr:uid="{00000000-0005-0000-0000-0000AD070000}"/>
    <cellStyle name="Output 13" xfId="132" xr:uid="{00000000-0005-0000-0000-0000AE070000}"/>
    <cellStyle name="Output 13 10" xfId="956" xr:uid="{00000000-0005-0000-0000-0000AF070000}"/>
    <cellStyle name="Output 13 11" xfId="1039" xr:uid="{00000000-0005-0000-0000-0000B0070000}"/>
    <cellStyle name="Output 13 12" xfId="1118" xr:uid="{00000000-0005-0000-0000-0000B1070000}"/>
    <cellStyle name="Output 13 13" xfId="1195" xr:uid="{00000000-0005-0000-0000-0000B2070000}"/>
    <cellStyle name="Output 13 14" xfId="1271" xr:uid="{00000000-0005-0000-0000-0000B3070000}"/>
    <cellStyle name="Output 13 15" xfId="1349" xr:uid="{00000000-0005-0000-0000-0000B4070000}"/>
    <cellStyle name="Output 13 16" xfId="1430" xr:uid="{00000000-0005-0000-0000-0000B5070000}"/>
    <cellStyle name="Output 13 17" xfId="1508" xr:uid="{00000000-0005-0000-0000-0000B6070000}"/>
    <cellStyle name="Output 13 18" xfId="1587" xr:uid="{00000000-0005-0000-0000-0000B7070000}"/>
    <cellStyle name="Output 13 19" xfId="1665" xr:uid="{00000000-0005-0000-0000-0000B8070000}"/>
    <cellStyle name="Output 13 2" xfId="262" xr:uid="{00000000-0005-0000-0000-0000B9070000}"/>
    <cellStyle name="Output 13 20" xfId="1735" xr:uid="{00000000-0005-0000-0000-0000BA070000}"/>
    <cellStyle name="Output 13 21" xfId="1808" xr:uid="{00000000-0005-0000-0000-0000BB070000}"/>
    <cellStyle name="Output 13 22" xfId="1940" xr:uid="{00000000-0005-0000-0000-0000BC070000}"/>
    <cellStyle name="Output 13 23" xfId="1856" xr:uid="{00000000-0005-0000-0000-0000BD070000}"/>
    <cellStyle name="Output 13 24" xfId="2136" xr:uid="{00000000-0005-0000-0000-0000BE070000}"/>
    <cellStyle name="Output 13 25" xfId="2185" xr:uid="{00000000-0005-0000-0000-0000BF070000}"/>
    <cellStyle name="Output 13 26" xfId="2302" xr:uid="{00000000-0005-0000-0000-0000C0070000}"/>
    <cellStyle name="Output 13 27" xfId="2407" xr:uid="{00000000-0005-0000-0000-0000C1070000}"/>
    <cellStyle name="Output 13 28" xfId="2488" xr:uid="{00000000-0005-0000-0000-0000C2070000}"/>
    <cellStyle name="Output 13 29" xfId="2565" xr:uid="{00000000-0005-0000-0000-0000C3070000}"/>
    <cellStyle name="Output 13 3" xfId="304" xr:uid="{00000000-0005-0000-0000-0000C4070000}"/>
    <cellStyle name="Output 13 30" xfId="2649" xr:uid="{00000000-0005-0000-0000-0000C5070000}"/>
    <cellStyle name="Output 13 31" xfId="2585" xr:uid="{00000000-0005-0000-0000-0000C6070000}"/>
    <cellStyle name="Output 13 32" xfId="2770" xr:uid="{00000000-0005-0000-0000-0000C7070000}"/>
    <cellStyle name="Output 13 4" xfId="406" xr:uid="{00000000-0005-0000-0000-0000C8070000}"/>
    <cellStyle name="Output 13 5" xfId="318" xr:uid="{00000000-0005-0000-0000-0000C9070000}"/>
    <cellStyle name="Output 13 6" xfId="636" xr:uid="{00000000-0005-0000-0000-0000CA070000}"/>
    <cellStyle name="Output 13 7" xfId="717" xr:uid="{00000000-0005-0000-0000-0000CB070000}"/>
    <cellStyle name="Output 13 8" xfId="796" xr:uid="{00000000-0005-0000-0000-0000CC070000}"/>
    <cellStyle name="Output 13 9" xfId="877" xr:uid="{00000000-0005-0000-0000-0000CD070000}"/>
    <cellStyle name="Output 14" xfId="130" xr:uid="{00000000-0005-0000-0000-0000CE070000}"/>
    <cellStyle name="Output 14 10" xfId="954" xr:uid="{00000000-0005-0000-0000-0000CF070000}"/>
    <cellStyle name="Output 14 11" xfId="1037" xr:uid="{00000000-0005-0000-0000-0000D0070000}"/>
    <cellStyle name="Output 14 12" xfId="1116" xr:uid="{00000000-0005-0000-0000-0000D1070000}"/>
    <cellStyle name="Output 14 13" xfId="1193" xr:uid="{00000000-0005-0000-0000-0000D2070000}"/>
    <cellStyle name="Output 14 14" xfId="1269" xr:uid="{00000000-0005-0000-0000-0000D3070000}"/>
    <cellStyle name="Output 14 15" xfId="1347" xr:uid="{00000000-0005-0000-0000-0000D4070000}"/>
    <cellStyle name="Output 14 16" xfId="1428" xr:uid="{00000000-0005-0000-0000-0000D5070000}"/>
    <cellStyle name="Output 14 17" xfId="1506" xr:uid="{00000000-0005-0000-0000-0000D6070000}"/>
    <cellStyle name="Output 14 18" xfId="1585" xr:uid="{00000000-0005-0000-0000-0000D7070000}"/>
    <cellStyle name="Output 14 19" xfId="1663" xr:uid="{00000000-0005-0000-0000-0000D8070000}"/>
    <cellStyle name="Output 14 2" xfId="260" xr:uid="{00000000-0005-0000-0000-0000D9070000}"/>
    <cellStyle name="Output 14 20" xfId="1733" xr:uid="{00000000-0005-0000-0000-0000DA070000}"/>
    <cellStyle name="Output 14 21" xfId="1806" xr:uid="{00000000-0005-0000-0000-0000DB070000}"/>
    <cellStyle name="Output 14 22" xfId="1938" xr:uid="{00000000-0005-0000-0000-0000DC070000}"/>
    <cellStyle name="Output 14 23" xfId="1816" xr:uid="{00000000-0005-0000-0000-0000DD070000}"/>
    <cellStyle name="Output 14 24" xfId="2134" xr:uid="{00000000-0005-0000-0000-0000DE070000}"/>
    <cellStyle name="Output 14 25" xfId="2172" xr:uid="{00000000-0005-0000-0000-0000DF070000}"/>
    <cellStyle name="Output 14 26" xfId="2300" xr:uid="{00000000-0005-0000-0000-0000E0070000}"/>
    <cellStyle name="Output 14 27" xfId="2405" xr:uid="{00000000-0005-0000-0000-0000E1070000}"/>
    <cellStyle name="Output 14 28" xfId="2486" xr:uid="{00000000-0005-0000-0000-0000E2070000}"/>
    <cellStyle name="Output 14 29" xfId="2563" xr:uid="{00000000-0005-0000-0000-0000E3070000}"/>
    <cellStyle name="Output 14 3" xfId="286" xr:uid="{00000000-0005-0000-0000-0000E4070000}"/>
    <cellStyle name="Output 14 30" xfId="2647" xr:uid="{00000000-0005-0000-0000-0000E5070000}"/>
    <cellStyle name="Output 14 31" xfId="2641" xr:uid="{00000000-0005-0000-0000-0000E6070000}"/>
    <cellStyle name="Output 14 32" xfId="2768" xr:uid="{00000000-0005-0000-0000-0000E7070000}"/>
    <cellStyle name="Output 14 4" xfId="390" xr:uid="{00000000-0005-0000-0000-0000E8070000}"/>
    <cellStyle name="Output 14 5" xfId="322" xr:uid="{00000000-0005-0000-0000-0000E9070000}"/>
    <cellStyle name="Output 14 6" xfId="634" xr:uid="{00000000-0005-0000-0000-0000EA070000}"/>
    <cellStyle name="Output 14 7" xfId="715" xr:uid="{00000000-0005-0000-0000-0000EB070000}"/>
    <cellStyle name="Output 14 8" xfId="794" xr:uid="{00000000-0005-0000-0000-0000EC070000}"/>
    <cellStyle name="Output 14 9" xfId="875" xr:uid="{00000000-0005-0000-0000-0000ED070000}"/>
    <cellStyle name="Output 15" xfId="44" xr:uid="{00000000-0005-0000-0000-0000EE070000}"/>
    <cellStyle name="Output 16" xfId="176" xr:uid="{00000000-0005-0000-0000-0000EF070000}"/>
    <cellStyle name="Output 17" xfId="341" xr:uid="{00000000-0005-0000-0000-0000F0070000}"/>
    <cellStyle name="Output 18" xfId="350" xr:uid="{00000000-0005-0000-0000-0000F1070000}"/>
    <cellStyle name="Output 19" xfId="439" xr:uid="{00000000-0005-0000-0000-0000F2070000}"/>
    <cellStyle name="Output 2" xfId="54" xr:uid="{00000000-0005-0000-0000-0000F3070000}"/>
    <cellStyle name="Output 2 10" xfId="774" xr:uid="{00000000-0005-0000-0000-0000F4070000}"/>
    <cellStyle name="Output 2 11" xfId="963" xr:uid="{00000000-0005-0000-0000-0000F5070000}"/>
    <cellStyle name="Output 2 12" xfId="937" xr:uid="{00000000-0005-0000-0000-0000F6070000}"/>
    <cellStyle name="Output 2 13" xfId="1042" xr:uid="{00000000-0005-0000-0000-0000F7070000}"/>
    <cellStyle name="Output 2 14" xfId="1097" xr:uid="{00000000-0005-0000-0000-0000F8070000}"/>
    <cellStyle name="Output 2 15" xfId="1198" xr:uid="{00000000-0005-0000-0000-0000F9070000}"/>
    <cellStyle name="Output 2 16" xfId="1355" xr:uid="{00000000-0005-0000-0000-0000FA070000}"/>
    <cellStyle name="Output 2 17" xfId="1341" xr:uid="{00000000-0005-0000-0000-0000FB070000}"/>
    <cellStyle name="Output 2 18" xfId="1514" xr:uid="{00000000-0005-0000-0000-0000FC070000}"/>
    <cellStyle name="Output 2 19" xfId="1500" xr:uid="{00000000-0005-0000-0000-0000FD070000}"/>
    <cellStyle name="Output 2 2" xfId="184" xr:uid="{00000000-0005-0000-0000-0000FE070000}"/>
    <cellStyle name="Output 2 20" xfId="1567" xr:uid="{00000000-0005-0000-0000-0000FF070000}"/>
    <cellStyle name="Output 2 21" xfId="1099" xr:uid="{00000000-0005-0000-0000-000000080000}"/>
    <cellStyle name="Output 2 22" xfId="1862" xr:uid="{00000000-0005-0000-0000-000001080000}"/>
    <cellStyle name="Output 2 23" xfId="2014" xr:uid="{00000000-0005-0000-0000-000002080000}"/>
    <cellStyle name="Output 2 24" xfId="2058" xr:uid="{00000000-0005-0000-0000-000003080000}"/>
    <cellStyle name="Output 2 25" xfId="2221" xr:uid="{00000000-0005-0000-0000-000004080000}"/>
    <cellStyle name="Output 2 26" xfId="2269" xr:uid="{00000000-0005-0000-0000-000005080000}"/>
    <cellStyle name="Output 2 27" xfId="2325" xr:uid="{00000000-0005-0000-0000-000006080000}"/>
    <cellStyle name="Output 2 28" xfId="2333" xr:uid="{00000000-0005-0000-0000-000007080000}"/>
    <cellStyle name="Output 2 29" xfId="2410" xr:uid="{00000000-0005-0000-0000-000008080000}"/>
    <cellStyle name="Output 2 3" xfId="351" xr:uid="{00000000-0005-0000-0000-000009080000}"/>
    <cellStyle name="Output 2 30" xfId="2571" xr:uid="{00000000-0005-0000-0000-00000A080000}"/>
    <cellStyle name="Output 2 31" xfId="2701" xr:uid="{00000000-0005-0000-0000-00000B080000}"/>
    <cellStyle name="Output 2 32" xfId="2657" xr:uid="{00000000-0005-0000-0000-00000C080000}"/>
    <cellStyle name="Output 2 4" xfId="349" xr:uid="{00000000-0005-0000-0000-00000D080000}"/>
    <cellStyle name="Output 2 5" xfId="485" xr:uid="{00000000-0005-0000-0000-00000E080000}"/>
    <cellStyle name="Output 2 6" xfId="459" xr:uid="{00000000-0005-0000-0000-00000F080000}"/>
    <cellStyle name="Output 2 7" xfId="523" xr:uid="{00000000-0005-0000-0000-000010080000}"/>
    <cellStyle name="Output 2 8" xfId="642" xr:uid="{00000000-0005-0000-0000-000011080000}"/>
    <cellStyle name="Output 2 9" xfId="671" xr:uid="{00000000-0005-0000-0000-000012080000}"/>
    <cellStyle name="Output 20" xfId="514" xr:uid="{00000000-0005-0000-0000-000013080000}"/>
    <cellStyle name="Output 21" xfId="452" xr:uid="{00000000-0005-0000-0000-000014080000}"/>
    <cellStyle name="Output 22" xfId="572" xr:uid="{00000000-0005-0000-0000-000015080000}"/>
    <cellStyle name="Output 23" xfId="578" xr:uid="{00000000-0005-0000-0000-000016080000}"/>
    <cellStyle name="Output 24" xfId="461" xr:uid="{00000000-0005-0000-0000-000017080000}"/>
    <cellStyle name="Output 25" xfId="592" xr:uid="{00000000-0005-0000-0000-000018080000}"/>
    <cellStyle name="Output 26" xfId="882" xr:uid="{00000000-0005-0000-0000-000019080000}"/>
    <cellStyle name="Output 27" xfId="585" xr:uid="{00000000-0005-0000-0000-00001A080000}"/>
    <cellStyle name="Output 28" xfId="475" xr:uid="{00000000-0005-0000-0000-00001B080000}"/>
    <cellStyle name="Output 29" xfId="501" xr:uid="{00000000-0005-0000-0000-00001C080000}"/>
    <cellStyle name="Output 3" xfId="72" xr:uid="{00000000-0005-0000-0000-00001D080000}"/>
    <cellStyle name="Output 3 10" xfId="897" xr:uid="{00000000-0005-0000-0000-00001E080000}"/>
    <cellStyle name="Output 3 11" xfId="981" xr:uid="{00000000-0005-0000-0000-00001F080000}"/>
    <cellStyle name="Output 3 12" xfId="1059" xr:uid="{00000000-0005-0000-0000-000020080000}"/>
    <cellStyle name="Output 3 13" xfId="1138" xr:uid="{00000000-0005-0000-0000-000021080000}"/>
    <cellStyle name="Output 3 14" xfId="1213" xr:uid="{00000000-0005-0000-0000-000022080000}"/>
    <cellStyle name="Output 3 15" xfId="1292" xr:uid="{00000000-0005-0000-0000-000023080000}"/>
    <cellStyle name="Output 3 16" xfId="1373" xr:uid="{00000000-0005-0000-0000-000024080000}"/>
    <cellStyle name="Output 3 17" xfId="1451" xr:uid="{00000000-0005-0000-0000-000025080000}"/>
    <cellStyle name="Output 3 18" xfId="1530" xr:uid="{00000000-0005-0000-0000-000026080000}"/>
    <cellStyle name="Output 3 19" xfId="1608" xr:uid="{00000000-0005-0000-0000-000027080000}"/>
    <cellStyle name="Output 3 2" xfId="202" xr:uid="{00000000-0005-0000-0000-000028080000}"/>
    <cellStyle name="Output 3 20" xfId="1681" xr:uid="{00000000-0005-0000-0000-000029080000}"/>
    <cellStyle name="Output 3 21" xfId="1754" xr:uid="{00000000-0005-0000-0000-00002A080000}"/>
    <cellStyle name="Output 3 22" xfId="1880" xr:uid="{00000000-0005-0000-0000-00002B080000}"/>
    <cellStyle name="Output 3 23" xfId="1843" xr:uid="{00000000-0005-0000-0000-00002C080000}"/>
    <cellStyle name="Output 3 24" xfId="2078" xr:uid="{00000000-0005-0000-0000-00002D080000}"/>
    <cellStyle name="Output 3 25" xfId="2032" xr:uid="{00000000-0005-0000-0000-00002E080000}"/>
    <cellStyle name="Output 3 26" xfId="2241" xr:uid="{00000000-0005-0000-0000-00002F080000}"/>
    <cellStyle name="Output 3 27" xfId="2254" xr:uid="{00000000-0005-0000-0000-000030080000}"/>
    <cellStyle name="Output 3 28" xfId="2428" xr:uid="{00000000-0005-0000-0000-000031080000}"/>
    <cellStyle name="Output 3 29" xfId="2508" xr:uid="{00000000-0005-0000-0000-000032080000}"/>
    <cellStyle name="Output 3 3" xfId="348" xr:uid="{00000000-0005-0000-0000-000033080000}"/>
    <cellStyle name="Output 3 30" xfId="2589" xr:uid="{00000000-0005-0000-0000-000034080000}"/>
    <cellStyle name="Output 3 31" xfId="2386" xr:uid="{00000000-0005-0000-0000-000035080000}"/>
    <cellStyle name="Output 3 32" xfId="2716" xr:uid="{00000000-0005-0000-0000-000036080000}"/>
    <cellStyle name="Output 3 4" xfId="365" xr:uid="{00000000-0005-0000-0000-000037080000}"/>
    <cellStyle name="Output 3 5" xfId="265" xr:uid="{00000000-0005-0000-0000-000038080000}"/>
    <cellStyle name="Output 3 6" xfId="554" xr:uid="{00000000-0005-0000-0000-000039080000}"/>
    <cellStyle name="Output 3 7" xfId="657" xr:uid="{00000000-0005-0000-0000-00003A080000}"/>
    <cellStyle name="Output 3 8" xfId="737" xr:uid="{00000000-0005-0000-0000-00003B080000}"/>
    <cellStyle name="Output 3 9" xfId="817" xr:uid="{00000000-0005-0000-0000-00003C080000}"/>
    <cellStyle name="Output 30" xfId="1019" xr:uid="{00000000-0005-0000-0000-00003D080000}"/>
    <cellStyle name="Output 31" xfId="1263" xr:uid="{00000000-0005-0000-0000-00003E080000}"/>
    <cellStyle name="Output 32" xfId="697" xr:uid="{00000000-0005-0000-0000-00003F080000}"/>
    <cellStyle name="Output 33" xfId="1422" xr:uid="{00000000-0005-0000-0000-000040080000}"/>
    <cellStyle name="Output 34" xfId="557" xr:uid="{00000000-0005-0000-0000-000041080000}"/>
    <cellStyle name="Output 35" xfId="1370" xr:uid="{00000000-0005-0000-0000-000042080000}"/>
    <cellStyle name="Output 36" xfId="1623" xr:uid="{00000000-0005-0000-0000-000043080000}"/>
    <cellStyle name="Output 37" xfId="1852" xr:uid="{00000000-0005-0000-0000-000044080000}"/>
    <cellStyle name="Output 38" xfId="1959" xr:uid="{00000000-0005-0000-0000-000045080000}"/>
    <cellStyle name="Output 39" xfId="1953" xr:uid="{00000000-0005-0000-0000-000046080000}"/>
    <cellStyle name="Output 4" xfId="61" xr:uid="{00000000-0005-0000-0000-000047080000}"/>
    <cellStyle name="Output 4 10" xfId="886" xr:uid="{00000000-0005-0000-0000-000048080000}"/>
    <cellStyle name="Output 4 11" xfId="970" xr:uid="{00000000-0005-0000-0000-000049080000}"/>
    <cellStyle name="Output 4 12" xfId="1048" xr:uid="{00000000-0005-0000-0000-00004A080000}"/>
    <cellStyle name="Output 4 13" xfId="1129" xr:uid="{00000000-0005-0000-0000-00004B080000}"/>
    <cellStyle name="Output 4 14" xfId="1203" xr:uid="{00000000-0005-0000-0000-00004C080000}"/>
    <cellStyle name="Output 4 15" xfId="1281" xr:uid="{00000000-0005-0000-0000-00004D080000}"/>
    <cellStyle name="Output 4 16" xfId="1362" xr:uid="{00000000-0005-0000-0000-00004E080000}"/>
    <cellStyle name="Output 4 17" xfId="1440" xr:uid="{00000000-0005-0000-0000-00004F080000}"/>
    <cellStyle name="Output 4 18" xfId="1521" xr:uid="{00000000-0005-0000-0000-000050080000}"/>
    <cellStyle name="Output 4 19" xfId="1598" xr:uid="{00000000-0005-0000-0000-000051080000}"/>
    <cellStyle name="Output 4 2" xfId="191" xr:uid="{00000000-0005-0000-0000-000052080000}"/>
    <cellStyle name="Output 4 20" xfId="1672" xr:uid="{00000000-0005-0000-0000-000053080000}"/>
    <cellStyle name="Output 4 21" xfId="1745" xr:uid="{00000000-0005-0000-0000-000054080000}"/>
    <cellStyle name="Output 4 22" xfId="1869" xr:uid="{00000000-0005-0000-0000-000055080000}"/>
    <cellStyle name="Output 4 23" xfId="1965" xr:uid="{00000000-0005-0000-0000-000056080000}"/>
    <cellStyle name="Output 4 24" xfId="1876" xr:uid="{00000000-0005-0000-0000-000057080000}"/>
    <cellStyle name="Output 4 25" xfId="2094" xr:uid="{00000000-0005-0000-0000-000058080000}"/>
    <cellStyle name="Output 4 26" xfId="2234" xr:uid="{00000000-0005-0000-0000-000059080000}"/>
    <cellStyle name="Output 4 27" xfId="2265" xr:uid="{00000000-0005-0000-0000-00005A080000}"/>
    <cellStyle name="Output 4 28" xfId="2418" xr:uid="{00000000-0005-0000-0000-00005B080000}"/>
    <cellStyle name="Output 4 29" xfId="2498" xr:uid="{00000000-0005-0000-0000-00005C080000}"/>
    <cellStyle name="Output 4 3" xfId="359" xr:uid="{00000000-0005-0000-0000-00005D080000}"/>
    <cellStyle name="Output 4 30" xfId="2578" xr:uid="{00000000-0005-0000-0000-00005E080000}"/>
    <cellStyle name="Output 4 31" xfId="2705" xr:uid="{00000000-0005-0000-0000-00005F080000}"/>
    <cellStyle name="Output 4 32" xfId="2707" xr:uid="{00000000-0005-0000-0000-000060080000}"/>
    <cellStyle name="Output 4 4" xfId="315" xr:uid="{00000000-0005-0000-0000-000061080000}"/>
    <cellStyle name="Output 4 5" xfId="503" xr:uid="{00000000-0005-0000-0000-000062080000}"/>
    <cellStyle name="Output 4 6" xfId="579" xr:uid="{00000000-0005-0000-0000-000063080000}"/>
    <cellStyle name="Output 4 7" xfId="646" xr:uid="{00000000-0005-0000-0000-000064080000}"/>
    <cellStyle name="Output 4 8" xfId="727" xr:uid="{00000000-0005-0000-0000-000065080000}"/>
    <cellStyle name="Output 4 9" xfId="807" xr:uid="{00000000-0005-0000-0000-000066080000}"/>
    <cellStyle name="Output 40" xfId="2033" xr:uid="{00000000-0005-0000-0000-000067080000}"/>
    <cellStyle name="Output 41" xfId="2038" xr:uid="{00000000-0005-0000-0000-000068080000}"/>
    <cellStyle name="Output 42" xfId="2055" xr:uid="{00000000-0005-0000-0000-000069080000}"/>
    <cellStyle name="Output 43" xfId="2230" xr:uid="{00000000-0005-0000-0000-00006A080000}"/>
    <cellStyle name="Output 44" xfId="2377" xr:uid="{00000000-0005-0000-0000-00006B080000}"/>
    <cellStyle name="Output 45" xfId="1932" xr:uid="{00000000-0005-0000-0000-00006C080000}"/>
    <cellStyle name="Output 46" xfId="2352" xr:uid="{00000000-0005-0000-0000-00006D080000}"/>
    <cellStyle name="Output 47" xfId="2480" xr:uid="{00000000-0005-0000-0000-00006E080000}"/>
    <cellStyle name="Output 48" xfId="2658" xr:uid="{00000000-0005-0000-0000-00006F080000}"/>
    <cellStyle name="Output 49" xfId="2684" xr:uid="{00000000-0005-0000-0000-000070080000}"/>
    <cellStyle name="Output 5" xfId="84" xr:uid="{00000000-0005-0000-0000-000071080000}"/>
    <cellStyle name="Output 5 10" xfId="909" xr:uid="{00000000-0005-0000-0000-000072080000}"/>
    <cellStyle name="Output 5 11" xfId="993" xr:uid="{00000000-0005-0000-0000-000073080000}"/>
    <cellStyle name="Output 5 12" xfId="1071" xr:uid="{00000000-0005-0000-0000-000074080000}"/>
    <cellStyle name="Output 5 13" xfId="1150" xr:uid="{00000000-0005-0000-0000-000075080000}"/>
    <cellStyle name="Output 5 14" xfId="1225" xr:uid="{00000000-0005-0000-0000-000076080000}"/>
    <cellStyle name="Output 5 15" xfId="1304" xr:uid="{00000000-0005-0000-0000-000077080000}"/>
    <cellStyle name="Output 5 16" xfId="1385" xr:uid="{00000000-0005-0000-0000-000078080000}"/>
    <cellStyle name="Output 5 17" xfId="1463" xr:uid="{00000000-0005-0000-0000-000079080000}"/>
    <cellStyle name="Output 5 18" xfId="1542" xr:uid="{00000000-0005-0000-0000-00007A080000}"/>
    <cellStyle name="Output 5 19" xfId="1620" xr:uid="{00000000-0005-0000-0000-00007B080000}"/>
    <cellStyle name="Output 5 2" xfId="214" xr:uid="{00000000-0005-0000-0000-00007C080000}"/>
    <cellStyle name="Output 5 20" xfId="1693" xr:uid="{00000000-0005-0000-0000-00007D080000}"/>
    <cellStyle name="Output 5 21" xfId="1766" xr:uid="{00000000-0005-0000-0000-00007E080000}"/>
    <cellStyle name="Output 5 22" xfId="1892" xr:uid="{00000000-0005-0000-0000-00007F080000}"/>
    <cellStyle name="Output 5 23" xfId="2054" xr:uid="{00000000-0005-0000-0000-000080080000}"/>
    <cellStyle name="Output 5 24" xfId="2090" xr:uid="{00000000-0005-0000-0000-000081080000}"/>
    <cellStyle name="Output 5 25" xfId="2186" xr:uid="{00000000-0005-0000-0000-000082080000}"/>
    <cellStyle name="Output 5 26" xfId="2182" xr:uid="{00000000-0005-0000-0000-000083080000}"/>
    <cellStyle name="Output 5 27" xfId="2370" xr:uid="{00000000-0005-0000-0000-000084080000}"/>
    <cellStyle name="Output 5 28" xfId="2440" xr:uid="{00000000-0005-0000-0000-000085080000}"/>
    <cellStyle name="Output 5 29" xfId="2520" xr:uid="{00000000-0005-0000-0000-000086080000}"/>
    <cellStyle name="Output 5 3" xfId="288" xr:uid="{00000000-0005-0000-0000-000087080000}"/>
    <cellStyle name="Output 5 30" xfId="2601" xr:uid="{00000000-0005-0000-0000-000088080000}"/>
    <cellStyle name="Output 5 31" xfId="2664" xr:uid="{00000000-0005-0000-0000-000089080000}"/>
    <cellStyle name="Output 5 32" xfId="2728" xr:uid="{00000000-0005-0000-0000-00008A080000}"/>
    <cellStyle name="Output 5 4" xfId="426" xr:uid="{00000000-0005-0000-0000-00008B080000}"/>
    <cellStyle name="Output 5 5" xfId="306" xr:uid="{00000000-0005-0000-0000-00008C080000}"/>
    <cellStyle name="Output 5 6" xfId="535" xr:uid="{00000000-0005-0000-0000-00008D080000}"/>
    <cellStyle name="Output 5 7" xfId="669" xr:uid="{00000000-0005-0000-0000-00008E080000}"/>
    <cellStyle name="Output 5 8" xfId="749" xr:uid="{00000000-0005-0000-0000-00008F080000}"/>
    <cellStyle name="Output 5 9" xfId="829" xr:uid="{00000000-0005-0000-0000-000090080000}"/>
    <cellStyle name="Output 50" xfId="2698" xr:uid="{00000000-0005-0000-0000-000091080000}"/>
    <cellStyle name="Output 6" xfId="79" xr:uid="{00000000-0005-0000-0000-000092080000}"/>
    <cellStyle name="Output 6 10" xfId="904" xr:uid="{00000000-0005-0000-0000-000093080000}"/>
    <cellStyle name="Output 6 11" xfId="988" xr:uid="{00000000-0005-0000-0000-000094080000}"/>
    <cellStyle name="Output 6 12" xfId="1066" xr:uid="{00000000-0005-0000-0000-000095080000}"/>
    <cellStyle name="Output 6 13" xfId="1145" xr:uid="{00000000-0005-0000-0000-000096080000}"/>
    <cellStyle name="Output 6 14" xfId="1220" xr:uid="{00000000-0005-0000-0000-000097080000}"/>
    <cellStyle name="Output 6 15" xfId="1299" xr:uid="{00000000-0005-0000-0000-000098080000}"/>
    <cellStyle name="Output 6 16" xfId="1380" xr:uid="{00000000-0005-0000-0000-000099080000}"/>
    <cellStyle name="Output 6 17" xfId="1458" xr:uid="{00000000-0005-0000-0000-00009A080000}"/>
    <cellStyle name="Output 6 18" xfId="1537" xr:uid="{00000000-0005-0000-0000-00009B080000}"/>
    <cellStyle name="Output 6 19" xfId="1615" xr:uid="{00000000-0005-0000-0000-00009C080000}"/>
    <cellStyle name="Output 6 2" xfId="209" xr:uid="{00000000-0005-0000-0000-00009D080000}"/>
    <cellStyle name="Output 6 20" xfId="1688" xr:uid="{00000000-0005-0000-0000-00009E080000}"/>
    <cellStyle name="Output 6 21" xfId="1761" xr:uid="{00000000-0005-0000-0000-00009F080000}"/>
    <cellStyle name="Output 6 22" xfId="1887" xr:uid="{00000000-0005-0000-0000-0000A0080000}"/>
    <cellStyle name="Output 6 23" xfId="1930" xr:uid="{00000000-0005-0000-0000-0000A1080000}"/>
    <cellStyle name="Output 6 24" xfId="2085" xr:uid="{00000000-0005-0000-0000-0000A2080000}"/>
    <cellStyle name="Output 6 25" xfId="2039" xr:uid="{00000000-0005-0000-0000-0000A3080000}"/>
    <cellStyle name="Output 6 26" xfId="2276" xr:uid="{00000000-0005-0000-0000-0000A4080000}"/>
    <cellStyle name="Output 6 27" xfId="2266" xr:uid="{00000000-0005-0000-0000-0000A5080000}"/>
    <cellStyle name="Output 6 28" xfId="2435" xr:uid="{00000000-0005-0000-0000-0000A6080000}"/>
    <cellStyle name="Output 6 29" xfId="2515" xr:uid="{00000000-0005-0000-0000-0000A7080000}"/>
    <cellStyle name="Output 6 3" xfId="340" xr:uid="{00000000-0005-0000-0000-0000A8080000}"/>
    <cellStyle name="Output 6 30" xfId="2596" xr:uid="{00000000-0005-0000-0000-0000A9080000}"/>
    <cellStyle name="Output 6 31" xfId="2681" xr:uid="{00000000-0005-0000-0000-0000AA080000}"/>
    <cellStyle name="Output 6 32" xfId="2723" xr:uid="{00000000-0005-0000-0000-0000AB080000}"/>
    <cellStyle name="Output 6 4" xfId="300" xr:uid="{00000000-0005-0000-0000-0000AC080000}"/>
    <cellStyle name="Output 6 5" xfId="473" xr:uid="{00000000-0005-0000-0000-0000AD080000}"/>
    <cellStyle name="Output 6 6" xfId="471" xr:uid="{00000000-0005-0000-0000-0000AE080000}"/>
    <cellStyle name="Output 6 7" xfId="664" xr:uid="{00000000-0005-0000-0000-0000AF080000}"/>
    <cellStyle name="Output 6 8" xfId="744" xr:uid="{00000000-0005-0000-0000-0000B0080000}"/>
    <cellStyle name="Output 6 9" xfId="824" xr:uid="{00000000-0005-0000-0000-0000B1080000}"/>
    <cellStyle name="Output 7" xfId="89" xr:uid="{00000000-0005-0000-0000-0000B2080000}"/>
    <cellStyle name="Output 7 10" xfId="914" xr:uid="{00000000-0005-0000-0000-0000B3080000}"/>
    <cellStyle name="Output 7 11" xfId="998" xr:uid="{00000000-0005-0000-0000-0000B4080000}"/>
    <cellStyle name="Output 7 12" xfId="1076" xr:uid="{00000000-0005-0000-0000-0000B5080000}"/>
    <cellStyle name="Output 7 13" xfId="1155" xr:uid="{00000000-0005-0000-0000-0000B6080000}"/>
    <cellStyle name="Output 7 14" xfId="1230" xr:uid="{00000000-0005-0000-0000-0000B7080000}"/>
    <cellStyle name="Output 7 15" xfId="1308" xr:uid="{00000000-0005-0000-0000-0000B8080000}"/>
    <cellStyle name="Output 7 16" xfId="1389" xr:uid="{00000000-0005-0000-0000-0000B9080000}"/>
    <cellStyle name="Output 7 17" xfId="1467" xr:uid="{00000000-0005-0000-0000-0000BA080000}"/>
    <cellStyle name="Output 7 18" xfId="1546" xr:uid="{00000000-0005-0000-0000-0000BB080000}"/>
    <cellStyle name="Output 7 19" xfId="1624" xr:uid="{00000000-0005-0000-0000-0000BC080000}"/>
    <cellStyle name="Output 7 2" xfId="219" xr:uid="{00000000-0005-0000-0000-0000BD080000}"/>
    <cellStyle name="Output 7 20" xfId="1696" xr:uid="{00000000-0005-0000-0000-0000BE080000}"/>
    <cellStyle name="Output 7 21" xfId="1769" xr:uid="{00000000-0005-0000-0000-0000BF080000}"/>
    <cellStyle name="Output 7 22" xfId="1897" xr:uid="{00000000-0005-0000-0000-0000C0080000}"/>
    <cellStyle name="Output 7 23" xfId="2003" xr:uid="{00000000-0005-0000-0000-0000C1080000}"/>
    <cellStyle name="Output 7 24" xfId="2095" xr:uid="{00000000-0005-0000-0000-0000C2080000}"/>
    <cellStyle name="Output 7 25" xfId="2160" xr:uid="{00000000-0005-0000-0000-0000C3080000}"/>
    <cellStyle name="Output 7 26" xfId="2190" xr:uid="{00000000-0005-0000-0000-0000C4080000}"/>
    <cellStyle name="Output 7 27" xfId="2358" xr:uid="{00000000-0005-0000-0000-0000C5080000}"/>
    <cellStyle name="Output 7 28" xfId="2445" xr:uid="{00000000-0005-0000-0000-0000C6080000}"/>
    <cellStyle name="Output 7 29" xfId="2525" xr:uid="{00000000-0005-0000-0000-0000C7080000}"/>
    <cellStyle name="Output 7 3" xfId="310" xr:uid="{00000000-0005-0000-0000-0000C8080000}"/>
    <cellStyle name="Output 7 30" xfId="2606" xr:uid="{00000000-0005-0000-0000-0000C9080000}"/>
    <cellStyle name="Output 7 31" xfId="2694" xr:uid="{00000000-0005-0000-0000-0000CA080000}"/>
    <cellStyle name="Output 7 32" xfId="2731" xr:uid="{00000000-0005-0000-0000-0000CB080000}"/>
    <cellStyle name="Output 7 4" xfId="375" xr:uid="{00000000-0005-0000-0000-0000CC080000}"/>
    <cellStyle name="Output 7 5" xfId="467" xr:uid="{00000000-0005-0000-0000-0000CD080000}"/>
    <cellStyle name="Output 7 6" xfId="434" xr:uid="{00000000-0005-0000-0000-0000CE080000}"/>
    <cellStyle name="Output 7 7" xfId="674" xr:uid="{00000000-0005-0000-0000-0000CF080000}"/>
    <cellStyle name="Output 7 8" xfId="753" xr:uid="{00000000-0005-0000-0000-0000D0080000}"/>
    <cellStyle name="Output 7 9" xfId="834" xr:uid="{00000000-0005-0000-0000-0000D1080000}"/>
    <cellStyle name="Output 8" xfId="106" xr:uid="{00000000-0005-0000-0000-0000D2080000}"/>
    <cellStyle name="Output 8 10" xfId="931" xr:uid="{00000000-0005-0000-0000-0000D3080000}"/>
    <cellStyle name="Output 8 11" xfId="1015" xr:uid="{00000000-0005-0000-0000-0000D4080000}"/>
    <cellStyle name="Output 8 12" xfId="1093" xr:uid="{00000000-0005-0000-0000-0000D5080000}"/>
    <cellStyle name="Output 8 13" xfId="1172" xr:uid="{00000000-0005-0000-0000-0000D6080000}"/>
    <cellStyle name="Output 8 14" xfId="1247" xr:uid="{00000000-0005-0000-0000-0000D7080000}"/>
    <cellStyle name="Output 8 15" xfId="1325" xr:uid="{00000000-0005-0000-0000-0000D8080000}"/>
    <cellStyle name="Output 8 16" xfId="1406" xr:uid="{00000000-0005-0000-0000-0000D9080000}"/>
    <cellStyle name="Output 8 17" xfId="1484" xr:uid="{00000000-0005-0000-0000-0000DA080000}"/>
    <cellStyle name="Output 8 18" xfId="1563" xr:uid="{00000000-0005-0000-0000-0000DB080000}"/>
    <cellStyle name="Output 8 19" xfId="1641" xr:uid="{00000000-0005-0000-0000-0000DC080000}"/>
    <cellStyle name="Output 8 2" xfId="236" xr:uid="{00000000-0005-0000-0000-0000DD080000}"/>
    <cellStyle name="Output 8 20" xfId="1713" xr:uid="{00000000-0005-0000-0000-0000DE080000}"/>
    <cellStyle name="Output 8 21" xfId="1786" xr:uid="{00000000-0005-0000-0000-0000DF080000}"/>
    <cellStyle name="Output 8 22" xfId="1914" xr:uid="{00000000-0005-0000-0000-0000E0080000}"/>
    <cellStyle name="Output 8 23" xfId="2052" xr:uid="{00000000-0005-0000-0000-0000E1080000}"/>
    <cellStyle name="Output 8 24" xfId="2112" xr:uid="{00000000-0005-0000-0000-0000E2080000}"/>
    <cellStyle name="Output 8 25" xfId="1819" xr:uid="{00000000-0005-0000-0000-0000E3080000}"/>
    <cellStyle name="Output 8 26" xfId="2194" xr:uid="{00000000-0005-0000-0000-0000E4080000}"/>
    <cellStyle name="Output 8 27" xfId="2382" xr:uid="{00000000-0005-0000-0000-0000E5080000}"/>
    <cellStyle name="Output 8 28" xfId="2462" xr:uid="{00000000-0005-0000-0000-0000E6080000}"/>
    <cellStyle name="Output 8 29" xfId="2542" xr:uid="{00000000-0005-0000-0000-0000E7080000}"/>
    <cellStyle name="Output 8 3" xfId="148" xr:uid="{00000000-0005-0000-0000-0000E8080000}"/>
    <cellStyle name="Output 8 30" xfId="2623" xr:uid="{00000000-0005-0000-0000-0000E9080000}"/>
    <cellStyle name="Output 8 31" xfId="2669" xr:uid="{00000000-0005-0000-0000-0000EA080000}"/>
    <cellStyle name="Output 8 32" xfId="2748" xr:uid="{00000000-0005-0000-0000-0000EB080000}"/>
    <cellStyle name="Output 8 4" xfId="327" xr:uid="{00000000-0005-0000-0000-0000EC080000}"/>
    <cellStyle name="Output 8 5" xfId="278" xr:uid="{00000000-0005-0000-0000-0000ED080000}"/>
    <cellStyle name="Output 8 6" xfId="611" xr:uid="{00000000-0005-0000-0000-0000EE080000}"/>
    <cellStyle name="Output 8 7" xfId="691" xr:uid="{00000000-0005-0000-0000-0000EF080000}"/>
    <cellStyle name="Output 8 8" xfId="770" xr:uid="{00000000-0005-0000-0000-0000F0080000}"/>
    <cellStyle name="Output 8 9" xfId="851" xr:uid="{00000000-0005-0000-0000-0000F1080000}"/>
    <cellStyle name="Output 9" xfId="101" xr:uid="{00000000-0005-0000-0000-0000F2080000}"/>
    <cellStyle name="Output 9 10" xfId="926" xr:uid="{00000000-0005-0000-0000-0000F3080000}"/>
    <cellStyle name="Output 9 11" xfId="1010" xr:uid="{00000000-0005-0000-0000-0000F4080000}"/>
    <cellStyle name="Output 9 12" xfId="1088" xr:uid="{00000000-0005-0000-0000-0000F5080000}"/>
    <cellStyle name="Output 9 13" xfId="1167" xr:uid="{00000000-0005-0000-0000-0000F6080000}"/>
    <cellStyle name="Output 9 14" xfId="1242" xr:uid="{00000000-0005-0000-0000-0000F7080000}"/>
    <cellStyle name="Output 9 15" xfId="1320" xr:uid="{00000000-0005-0000-0000-0000F8080000}"/>
    <cellStyle name="Output 9 16" xfId="1401" xr:uid="{00000000-0005-0000-0000-0000F9080000}"/>
    <cellStyle name="Output 9 17" xfId="1479" xr:uid="{00000000-0005-0000-0000-0000FA080000}"/>
    <cellStyle name="Output 9 18" xfId="1558" xr:uid="{00000000-0005-0000-0000-0000FB080000}"/>
    <cellStyle name="Output 9 19" xfId="1636" xr:uid="{00000000-0005-0000-0000-0000FC080000}"/>
    <cellStyle name="Output 9 2" xfId="231" xr:uid="{00000000-0005-0000-0000-0000FD080000}"/>
    <cellStyle name="Output 9 20" xfId="1708" xr:uid="{00000000-0005-0000-0000-0000FE080000}"/>
    <cellStyle name="Output 9 21" xfId="1781" xr:uid="{00000000-0005-0000-0000-0000FF080000}"/>
    <cellStyle name="Output 9 22" xfId="1909" xr:uid="{00000000-0005-0000-0000-000000090000}"/>
    <cellStyle name="Output 9 23" xfId="2002" xr:uid="{00000000-0005-0000-0000-000001090000}"/>
    <cellStyle name="Output 9 24" xfId="2107" xr:uid="{00000000-0005-0000-0000-000002090000}"/>
    <cellStyle name="Output 9 25" xfId="2152" xr:uid="{00000000-0005-0000-0000-000003090000}"/>
    <cellStyle name="Output 9 26" xfId="2272" xr:uid="{00000000-0005-0000-0000-000004090000}"/>
    <cellStyle name="Output 9 27" xfId="2275" xr:uid="{00000000-0005-0000-0000-000005090000}"/>
    <cellStyle name="Output 9 28" xfId="2457" xr:uid="{00000000-0005-0000-0000-000006090000}"/>
    <cellStyle name="Output 9 29" xfId="2537" xr:uid="{00000000-0005-0000-0000-000007090000}"/>
    <cellStyle name="Output 9 3" xfId="317" xr:uid="{00000000-0005-0000-0000-000008090000}"/>
    <cellStyle name="Output 9 30" xfId="2618" xr:uid="{00000000-0005-0000-0000-000009090000}"/>
    <cellStyle name="Output 9 31" xfId="2043" xr:uid="{00000000-0005-0000-0000-00000A090000}"/>
    <cellStyle name="Output 9 32" xfId="2743" xr:uid="{00000000-0005-0000-0000-00000B090000}"/>
    <cellStyle name="Output 9 4" xfId="312" xr:uid="{00000000-0005-0000-0000-00000C090000}"/>
    <cellStyle name="Output 9 5" xfId="466" xr:uid="{00000000-0005-0000-0000-00000D090000}"/>
    <cellStyle name="Output 9 6" xfId="606" xr:uid="{00000000-0005-0000-0000-00000E090000}"/>
    <cellStyle name="Output 9 7" xfId="686" xr:uid="{00000000-0005-0000-0000-00000F090000}"/>
    <cellStyle name="Output 9 8" xfId="765" xr:uid="{00000000-0005-0000-0000-000010090000}"/>
    <cellStyle name="Output 9 9" xfId="846" xr:uid="{00000000-0005-0000-0000-000011090000}"/>
    <cellStyle name="Title 2" xfId="45" xr:uid="{00000000-0005-0000-0000-000012090000}"/>
    <cellStyle name="Total 10" xfId="98" xr:uid="{00000000-0005-0000-0000-000013090000}"/>
    <cellStyle name="Total 10 10" xfId="923" xr:uid="{00000000-0005-0000-0000-000014090000}"/>
    <cellStyle name="Total 10 11" xfId="1007" xr:uid="{00000000-0005-0000-0000-000015090000}"/>
    <cellStyle name="Total 10 12" xfId="1085" xr:uid="{00000000-0005-0000-0000-000016090000}"/>
    <cellStyle name="Total 10 13" xfId="1164" xr:uid="{00000000-0005-0000-0000-000017090000}"/>
    <cellStyle name="Total 10 14" xfId="1239" xr:uid="{00000000-0005-0000-0000-000018090000}"/>
    <cellStyle name="Total 10 15" xfId="1317" xr:uid="{00000000-0005-0000-0000-000019090000}"/>
    <cellStyle name="Total 10 16" xfId="1398" xr:uid="{00000000-0005-0000-0000-00001A090000}"/>
    <cellStyle name="Total 10 17" xfId="1476" xr:uid="{00000000-0005-0000-0000-00001B090000}"/>
    <cellStyle name="Total 10 18" xfId="1555" xr:uid="{00000000-0005-0000-0000-00001C090000}"/>
    <cellStyle name="Total 10 19" xfId="1633" xr:uid="{00000000-0005-0000-0000-00001D090000}"/>
    <cellStyle name="Total 10 2" xfId="228" xr:uid="{00000000-0005-0000-0000-00001E090000}"/>
    <cellStyle name="Total 10 20" xfId="1705" xr:uid="{00000000-0005-0000-0000-00001F090000}"/>
    <cellStyle name="Total 10 21" xfId="1778" xr:uid="{00000000-0005-0000-0000-000020090000}"/>
    <cellStyle name="Total 10 22" xfId="1906" xr:uid="{00000000-0005-0000-0000-000021090000}"/>
    <cellStyle name="Total 10 23" xfId="1995" xr:uid="{00000000-0005-0000-0000-000022090000}"/>
    <cellStyle name="Total 10 24" xfId="2104" xr:uid="{00000000-0005-0000-0000-000023090000}"/>
    <cellStyle name="Total 10 25" xfId="2179" xr:uid="{00000000-0005-0000-0000-000024090000}"/>
    <cellStyle name="Total 10 26" xfId="2214" xr:uid="{00000000-0005-0000-0000-000025090000}"/>
    <cellStyle name="Total 10 27" xfId="2367" xr:uid="{00000000-0005-0000-0000-000026090000}"/>
    <cellStyle name="Total 10 28" xfId="2454" xr:uid="{00000000-0005-0000-0000-000027090000}"/>
    <cellStyle name="Total 10 29" xfId="2534" xr:uid="{00000000-0005-0000-0000-000028090000}"/>
    <cellStyle name="Total 10 3" xfId="330" xr:uid="{00000000-0005-0000-0000-000029090000}"/>
    <cellStyle name="Total 10 30" xfId="2615" xr:uid="{00000000-0005-0000-0000-00002A090000}"/>
    <cellStyle name="Total 10 31" xfId="2313" xr:uid="{00000000-0005-0000-0000-00002B090000}"/>
    <cellStyle name="Total 10 32" xfId="2740" xr:uid="{00000000-0005-0000-0000-00002C090000}"/>
    <cellStyle name="Total 10 4" xfId="415" xr:uid="{00000000-0005-0000-0000-00002D090000}"/>
    <cellStyle name="Total 10 5" xfId="388" xr:uid="{00000000-0005-0000-0000-00002E090000}"/>
    <cellStyle name="Total 10 6" xfId="603" xr:uid="{00000000-0005-0000-0000-00002F090000}"/>
    <cellStyle name="Total 10 7" xfId="683" xr:uid="{00000000-0005-0000-0000-000030090000}"/>
    <cellStyle name="Total 10 8" xfId="762" xr:uid="{00000000-0005-0000-0000-000031090000}"/>
    <cellStyle name="Total 10 9" xfId="843" xr:uid="{00000000-0005-0000-0000-000032090000}"/>
    <cellStyle name="Total 11" xfId="121" xr:uid="{00000000-0005-0000-0000-000033090000}"/>
    <cellStyle name="Total 11 10" xfId="946" xr:uid="{00000000-0005-0000-0000-000034090000}"/>
    <cellStyle name="Total 11 11" xfId="1029" xr:uid="{00000000-0005-0000-0000-000035090000}"/>
    <cellStyle name="Total 11 12" xfId="1108" xr:uid="{00000000-0005-0000-0000-000036090000}"/>
    <cellStyle name="Total 11 13" xfId="1185" xr:uid="{00000000-0005-0000-0000-000037090000}"/>
    <cellStyle name="Total 11 14" xfId="1261" xr:uid="{00000000-0005-0000-0000-000038090000}"/>
    <cellStyle name="Total 11 15" xfId="1339" xr:uid="{00000000-0005-0000-0000-000039090000}"/>
    <cellStyle name="Total 11 16" xfId="1420" xr:uid="{00000000-0005-0000-0000-00003A090000}"/>
    <cellStyle name="Total 11 17" xfId="1498" xr:uid="{00000000-0005-0000-0000-00003B090000}"/>
    <cellStyle name="Total 11 18" xfId="1577" xr:uid="{00000000-0005-0000-0000-00003C090000}"/>
    <cellStyle name="Total 11 19" xfId="1654" xr:uid="{00000000-0005-0000-0000-00003D090000}"/>
    <cellStyle name="Total 11 2" xfId="251" xr:uid="{00000000-0005-0000-0000-00003E090000}"/>
    <cellStyle name="Total 11 20" xfId="1726" xr:uid="{00000000-0005-0000-0000-00003F090000}"/>
    <cellStyle name="Total 11 21" xfId="1799" xr:uid="{00000000-0005-0000-0000-000040090000}"/>
    <cellStyle name="Total 11 22" xfId="1929" xr:uid="{00000000-0005-0000-0000-000041090000}"/>
    <cellStyle name="Total 11 23" xfId="1836" xr:uid="{00000000-0005-0000-0000-000042090000}"/>
    <cellStyle name="Total 11 24" xfId="2125" xr:uid="{00000000-0005-0000-0000-000043090000}"/>
    <cellStyle name="Total 11 25" xfId="2201" xr:uid="{00000000-0005-0000-0000-000044090000}"/>
    <cellStyle name="Total 11 26" xfId="2228" xr:uid="{00000000-0005-0000-0000-000045090000}"/>
    <cellStyle name="Total 11 27" xfId="2396" xr:uid="{00000000-0005-0000-0000-000046090000}"/>
    <cellStyle name="Total 11 28" xfId="2477" xr:uid="{00000000-0005-0000-0000-000047090000}"/>
    <cellStyle name="Total 11 29" xfId="2555" xr:uid="{00000000-0005-0000-0000-000048090000}"/>
    <cellStyle name="Total 11 3" xfId="198" xr:uid="{00000000-0005-0000-0000-000049090000}"/>
    <cellStyle name="Total 11 30" xfId="2638" xr:uid="{00000000-0005-0000-0000-00004A090000}"/>
    <cellStyle name="Total 11 31" xfId="2297" xr:uid="{00000000-0005-0000-0000-00004B090000}"/>
    <cellStyle name="Total 11 32" xfId="2761" xr:uid="{00000000-0005-0000-0000-00004C090000}"/>
    <cellStyle name="Total 11 4" xfId="367" xr:uid="{00000000-0005-0000-0000-00004D090000}"/>
    <cellStyle name="Total 11 5" xfId="403" xr:uid="{00000000-0005-0000-0000-00004E090000}"/>
    <cellStyle name="Total 11 6" xfId="626" xr:uid="{00000000-0005-0000-0000-00004F090000}"/>
    <cellStyle name="Total 11 7" xfId="706" xr:uid="{00000000-0005-0000-0000-000050090000}"/>
    <cellStyle name="Total 11 8" xfId="785" xr:uid="{00000000-0005-0000-0000-000051090000}"/>
    <cellStyle name="Total 11 9" xfId="866" xr:uid="{00000000-0005-0000-0000-000052090000}"/>
    <cellStyle name="Total 12" xfId="116" xr:uid="{00000000-0005-0000-0000-000053090000}"/>
    <cellStyle name="Total 12 10" xfId="941" xr:uid="{00000000-0005-0000-0000-000054090000}"/>
    <cellStyle name="Total 12 11" xfId="1024" xr:uid="{00000000-0005-0000-0000-000055090000}"/>
    <cellStyle name="Total 12 12" xfId="1103" xr:uid="{00000000-0005-0000-0000-000056090000}"/>
    <cellStyle name="Total 12 13" xfId="1180" xr:uid="{00000000-0005-0000-0000-000057090000}"/>
    <cellStyle name="Total 12 14" xfId="1256" xr:uid="{00000000-0005-0000-0000-000058090000}"/>
    <cellStyle name="Total 12 15" xfId="1334" xr:uid="{00000000-0005-0000-0000-000059090000}"/>
    <cellStyle name="Total 12 16" xfId="1415" xr:uid="{00000000-0005-0000-0000-00005A090000}"/>
    <cellStyle name="Total 12 17" xfId="1493" xr:uid="{00000000-0005-0000-0000-00005B090000}"/>
    <cellStyle name="Total 12 18" xfId="1572" xr:uid="{00000000-0005-0000-0000-00005C090000}"/>
    <cellStyle name="Total 12 19" xfId="1649" xr:uid="{00000000-0005-0000-0000-00005D090000}"/>
    <cellStyle name="Total 12 2" xfId="246" xr:uid="{00000000-0005-0000-0000-00005E090000}"/>
    <cellStyle name="Total 12 20" xfId="1721" xr:uid="{00000000-0005-0000-0000-00005F090000}"/>
    <cellStyle name="Total 12 21" xfId="1794" xr:uid="{00000000-0005-0000-0000-000060090000}"/>
    <cellStyle name="Total 12 22" xfId="1924" xr:uid="{00000000-0005-0000-0000-000061090000}"/>
    <cellStyle name="Total 12 23" xfId="1976" xr:uid="{00000000-0005-0000-0000-000062090000}"/>
    <cellStyle name="Total 12 24" xfId="2120" xr:uid="{00000000-0005-0000-0000-000063090000}"/>
    <cellStyle name="Total 12 25" xfId="2171" xr:uid="{00000000-0005-0000-0000-000064090000}"/>
    <cellStyle name="Total 12 26" xfId="2164" xr:uid="{00000000-0005-0000-0000-000065090000}"/>
    <cellStyle name="Total 12 27" xfId="2391" xr:uid="{00000000-0005-0000-0000-000066090000}"/>
    <cellStyle name="Total 12 28" xfId="2472" xr:uid="{00000000-0005-0000-0000-000067090000}"/>
    <cellStyle name="Total 12 29" xfId="2550" xr:uid="{00000000-0005-0000-0000-000068090000}"/>
    <cellStyle name="Total 12 3" xfId="156" xr:uid="{00000000-0005-0000-0000-000069090000}"/>
    <cellStyle name="Total 12 30" xfId="2633" xr:uid="{00000000-0005-0000-0000-00006A090000}"/>
    <cellStyle name="Total 12 31" xfId="2284" xr:uid="{00000000-0005-0000-0000-00006B090000}"/>
    <cellStyle name="Total 12 32" xfId="2756" xr:uid="{00000000-0005-0000-0000-00006C090000}"/>
    <cellStyle name="Total 12 4" xfId="409" xr:uid="{00000000-0005-0000-0000-00006D090000}"/>
    <cellStyle name="Total 12 5" xfId="402" xr:uid="{00000000-0005-0000-0000-00006E090000}"/>
    <cellStyle name="Total 12 6" xfId="621" xr:uid="{00000000-0005-0000-0000-00006F090000}"/>
    <cellStyle name="Total 12 7" xfId="701" xr:uid="{00000000-0005-0000-0000-000070090000}"/>
    <cellStyle name="Total 12 8" xfId="780" xr:uid="{00000000-0005-0000-0000-000071090000}"/>
    <cellStyle name="Total 12 9" xfId="861" xr:uid="{00000000-0005-0000-0000-000072090000}"/>
    <cellStyle name="Total 13" xfId="133" xr:uid="{00000000-0005-0000-0000-000073090000}"/>
    <cellStyle name="Total 13 10" xfId="957" xr:uid="{00000000-0005-0000-0000-000074090000}"/>
    <cellStyle name="Total 13 11" xfId="1040" xr:uid="{00000000-0005-0000-0000-000075090000}"/>
    <cellStyle name="Total 13 12" xfId="1119" xr:uid="{00000000-0005-0000-0000-000076090000}"/>
    <cellStyle name="Total 13 13" xfId="1196" xr:uid="{00000000-0005-0000-0000-000077090000}"/>
    <cellStyle name="Total 13 14" xfId="1272" xr:uid="{00000000-0005-0000-0000-000078090000}"/>
    <cellStyle name="Total 13 15" xfId="1350" xr:uid="{00000000-0005-0000-0000-000079090000}"/>
    <cellStyle name="Total 13 16" xfId="1431" xr:uid="{00000000-0005-0000-0000-00007A090000}"/>
    <cellStyle name="Total 13 17" xfId="1509" xr:uid="{00000000-0005-0000-0000-00007B090000}"/>
    <cellStyle name="Total 13 18" xfId="1588" xr:uid="{00000000-0005-0000-0000-00007C090000}"/>
    <cellStyle name="Total 13 19" xfId="1666" xr:uid="{00000000-0005-0000-0000-00007D090000}"/>
    <cellStyle name="Total 13 2" xfId="263" xr:uid="{00000000-0005-0000-0000-00007E090000}"/>
    <cellStyle name="Total 13 20" xfId="1736" xr:uid="{00000000-0005-0000-0000-00007F090000}"/>
    <cellStyle name="Total 13 21" xfId="1809" xr:uid="{00000000-0005-0000-0000-000080090000}"/>
    <cellStyle name="Total 13 22" xfId="1941" xr:uid="{00000000-0005-0000-0000-000081090000}"/>
    <cellStyle name="Total 13 23" xfId="2016" xr:uid="{00000000-0005-0000-0000-000082090000}"/>
    <cellStyle name="Total 13 24" xfId="2137" xr:uid="{00000000-0005-0000-0000-000083090000}"/>
    <cellStyle name="Total 13 25" xfId="2222" xr:uid="{00000000-0005-0000-0000-000084090000}"/>
    <cellStyle name="Total 13 26" xfId="2303" xr:uid="{00000000-0005-0000-0000-000085090000}"/>
    <cellStyle name="Total 13 27" xfId="2408" xr:uid="{00000000-0005-0000-0000-000086090000}"/>
    <cellStyle name="Total 13 28" xfId="2489" xr:uid="{00000000-0005-0000-0000-000087090000}"/>
    <cellStyle name="Total 13 29" xfId="2566" xr:uid="{00000000-0005-0000-0000-000088090000}"/>
    <cellStyle name="Total 13 3" xfId="172" xr:uid="{00000000-0005-0000-0000-000089090000}"/>
    <cellStyle name="Total 13 30" xfId="2650" xr:uid="{00000000-0005-0000-0000-00008A090000}"/>
    <cellStyle name="Total 13 31" xfId="2603" xr:uid="{00000000-0005-0000-0000-00008B090000}"/>
    <cellStyle name="Total 13 32" xfId="2771" xr:uid="{00000000-0005-0000-0000-00008C090000}"/>
    <cellStyle name="Total 13 4" xfId="420" xr:uid="{00000000-0005-0000-0000-00008D090000}"/>
    <cellStyle name="Total 13 5" xfId="164" xr:uid="{00000000-0005-0000-0000-00008E090000}"/>
    <cellStyle name="Total 13 6" xfId="637" xr:uid="{00000000-0005-0000-0000-00008F090000}"/>
    <cellStyle name="Total 13 7" xfId="718" xr:uid="{00000000-0005-0000-0000-000090090000}"/>
    <cellStyle name="Total 13 8" xfId="797" xr:uid="{00000000-0005-0000-0000-000091090000}"/>
    <cellStyle name="Total 13 9" xfId="878" xr:uid="{00000000-0005-0000-0000-000092090000}"/>
    <cellStyle name="Total 14" xfId="125" xr:uid="{00000000-0005-0000-0000-000093090000}"/>
    <cellStyle name="Total 14 10" xfId="949" xr:uid="{00000000-0005-0000-0000-000094090000}"/>
    <cellStyle name="Total 14 11" xfId="1032" xr:uid="{00000000-0005-0000-0000-000095090000}"/>
    <cellStyle name="Total 14 12" xfId="1111" xr:uid="{00000000-0005-0000-0000-000096090000}"/>
    <cellStyle name="Total 14 13" xfId="1188" xr:uid="{00000000-0005-0000-0000-000097090000}"/>
    <cellStyle name="Total 14 14" xfId="1264" xr:uid="{00000000-0005-0000-0000-000098090000}"/>
    <cellStyle name="Total 14 15" xfId="1342" xr:uid="{00000000-0005-0000-0000-000099090000}"/>
    <cellStyle name="Total 14 16" xfId="1423" xr:uid="{00000000-0005-0000-0000-00009A090000}"/>
    <cellStyle name="Total 14 17" xfId="1501" xr:uid="{00000000-0005-0000-0000-00009B090000}"/>
    <cellStyle name="Total 14 18" xfId="1580" xr:uid="{00000000-0005-0000-0000-00009C090000}"/>
    <cellStyle name="Total 14 19" xfId="1658" xr:uid="{00000000-0005-0000-0000-00009D090000}"/>
    <cellStyle name="Total 14 2" xfId="255" xr:uid="{00000000-0005-0000-0000-00009E090000}"/>
    <cellStyle name="Total 14 20" xfId="1728" xr:uid="{00000000-0005-0000-0000-00009F090000}"/>
    <cellStyle name="Total 14 21" xfId="1801" xr:uid="{00000000-0005-0000-0000-0000A0090000}"/>
    <cellStyle name="Total 14 22" xfId="1933" xr:uid="{00000000-0005-0000-0000-0000A1090000}"/>
    <cellStyle name="Total 14 23" xfId="2025" xr:uid="{00000000-0005-0000-0000-0000A2090000}"/>
    <cellStyle name="Total 14 24" xfId="2129" xr:uid="{00000000-0005-0000-0000-0000A3090000}"/>
    <cellStyle name="Total 14 25" xfId="2069" xr:uid="{00000000-0005-0000-0000-0000A4090000}"/>
    <cellStyle name="Total 14 26" xfId="2178" xr:uid="{00000000-0005-0000-0000-0000A5090000}"/>
    <cellStyle name="Total 14 27" xfId="2400" xr:uid="{00000000-0005-0000-0000-0000A6090000}"/>
    <cellStyle name="Total 14 28" xfId="2481" xr:uid="{00000000-0005-0000-0000-0000A7090000}"/>
    <cellStyle name="Total 14 29" xfId="2558" xr:uid="{00000000-0005-0000-0000-0000A8090000}"/>
    <cellStyle name="Total 14 3" xfId="297" xr:uid="{00000000-0005-0000-0000-0000A9090000}"/>
    <cellStyle name="Total 14 30" xfId="2642" xr:uid="{00000000-0005-0000-0000-0000AA090000}"/>
    <cellStyle name="Total 14 31" xfId="2491" xr:uid="{00000000-0005-0000-0000-0000AB090000}"/>
    <cellStyle name="Total 14 32" xfId="2763" xr:uid="{00000000-0005-0000-0000-0000AC090000}"/>
    <cellStyle name="Total 14 4" xfId="382" xr:uid="{00000000-0005-0000-0000-0000AD090000}"/>
    <cellStyle name="Total 14 5" xfId="344" xr:uid="{00000000-0005-0000-0000-0000AE090000}"/>
    <cellStyle name="Total 14 6" xfId="629" xr:uid="{00000000-0005-0000-0000-0000AF090000}"/>
    <cellStyle name="Total 14 7" xfId="710" xr:uid="{00000000-0005-0000-0000-0000B0090000}"/>
    <cellStyle name="Total 14 8" xfId="789" xr:uid="{00000000-0005-0000-0000-0000B1090000}"/>
    <cellStyle name="Total 14 9" xfId="870" xr:uid="{00000000-0005-0000-0000-0000B2090000}"/>
    <cellStyle name="Total 15" xfId="46" xr:uid="{00000000-0005-0000-0000-0000B3090000}"/>
    <cellStyle name="Total 16" xfId="177" xr:uid="{00000000-0005-0000-0000-0000B4090000}"/>
    <cellStyle name="Total 17" xfId="329" xr:uid="{00000000-0005-0000-0000-0000B5090000}"/>
    <cellStyle name="Total 18" xfId="428" xr:uid="{00000000-0005-0000-0000-0000B6090000}"/>
    <cellStyle name="Total 19" xfId="506" xr:uid="{00000000-0005-0000-0000-0000B7090000}"/>
    <cellStyle name="Total 2" xfId="53" xr:uid="{00000000-0005-0000-0000-0000B8090000}"/>
    <cellStyle name="Total 2 10" xfId="751" xr:uid="{00000000-0005-0000-0000-0000B9090000}"/>
    <cellStyle name="Total 2 11" xfId="962" xr:uid="{00000000-0005-0000-0000-0000BA090000}"/>
    <cellStyle name="Total 2 12" xfId="913" xr:uid="{00000000-0005-0000-0000-0000BB090000}"/>
    <cellStyle name="Total 2 13" xfId="1030" xr:uid="{00000000-0005-0000-0000-0000BC090000}"/>
    <cellStyle name="Total 2 14" xfId="1073" xr:uid="{00000000-0005-0000-0000-0000BD090000}"/>
    <cellStyle name="Total 2 15" xfId="1186" xr:uid="{00000000-0005-0000-0000-0000BE090000}"/>
    <cellStyle name="Total 2 16" xfId="788" xr:uid="{00000000-0005-0000-0000-0000BF090000}"/>
    <cellStyle name="Total 2 17" xfId="1330" xr:uid="{00000000-0005-0000-0000-0000C0090000}"/>
    <cellStyle name="Total 2 18" xfId="1275" xr:uid="{00000000-0005-0000-0000-0000C1090000}"/>
    <cellStyle name="Total 2 19" xfId="1489" xr:uid="{00000000-0005-0000-0000-0000C2090000}"/>
    <cellStyle name="Total 2 2" xfId="183" xr:uid="{00000000-0005-0000-0000-0000C3090000}"/>
    <cellStyle name="Total 2 20" xfId="1544" xr:uid="{00000000-0005-0000-0000-0000C4090000}"/>
    <cellStyle name="Total 2 21" xfId="1670" xr:uid="{00000000-0005-0000-0000-0000C5090000}"/>
    <cellStyle name="Total 2 22" xfId="1861" xr:uid="{00000000-0005-0000-0000-0000C6090000}"/>
    <cellStyle name="Total 2 23" xfId="2044" xr:uid="{00000000-0005-0000-0000-0000C7090000}"/>
    <cellStyle name="Total 2 24" xfId="2041" xr:uid="{00000000-0005-0000-0000-0000C8090000}"/>
    <cellStyle name="Total 2 25" xfId="2147" xr:uid="{00000000-0005-0000-0000-0000C9090000}"/>
    <cellStyle name="Total 2 26" xfId="2281" xr:uid="{00000000-0005-0000-0000-0000CA090000}"/>
    <cellStyle name="Total 2 27" xfId="2294" xr:uid="{00000000-0005-0000-0000-0000CB090000}"/>
    <cellStyle name="Total 2 28" xfId="2327" xr:uid="{00000000-0005-0000-0000-0000CC090000}"/>
    <cellStyle name="Total 2 29" xfId="2397" xr:uid="{00000000-0005-0000-0000-0000CD090000}"/>
    <cellStyle name="Total 2 3" xfId="296" xr:uid="{00000000-0005-0000-0000-0000CE090000}"/>
    <cellStyle name="Total 2 30" xfId="2317" xr:uid="{00000000-0005-0000-0000-0000CF090000}"/>
    <cellStyle name="Total 2 31" xfId="2700" xr:uid="{00000000-0005-0000-0000-0000D0090000}"/>
    <cellStyle name="Total 2 32" xfId="2659" xr:uid="{00000000-0005-0000-0000-0000D1090000}"/>
    <cellStyle name="Total 2 4" xfId="283" xr:uid="{00000000-0005-0000-0000-0000D2090000}"/>
    <cellStyle name="Total 2 5" xfId="499" xr:uid="{00000000-0005-0000-0000-0000D3090000}"/>
    <cellStyle name="Total 2 6" xfId="381" xr:uid="{00000000-0005-0000-0000-0000D4090000}"/>
    <cellStyle name="Total 2 7" xfId="548" xr:uid="{00000000-0005-0000-0000-0000D5090000}"/>
    <cellStyle name="Total 2 8" xfId="639" xr:uid="{00000000-0005-0000-0000-0000D6090000}"/>
    <cellStyle name="Total 2 9" xfId="653" xr:uid="{00000000-0005-0000-0000-0000D7090000}"/>
    <cellStyle name="Total 20" xfId="486" xr:uid="{00000000-0005-0000-0000-0000D8090000}"/>
    <cellStyle name="Total 21" xfId="421" xr:uid="{00000000-0005-0000-0000-0000D9090000}"/>
    <cellStyle name="Total 22" xfId="541" xr:uid="{00000000-0005-0000-0000-0000DA090000}"/>
    <cellStyle name="Total 23" xfId="617" xr:uid="{00000000-0005-0000-0000-0000DB090000}"/>
    <cellStyle name="Total 24" xfId="460" xr:uid="{00000000-0005-0000-0000-0000DC090000}"/>
    <cellStyle name="Total 25" xfId="627" xr:uid="{00000000-0005-0000-0000-0000DD090000}"/>
    <cellStyle name="Total 26" xfId="831" xr:uid="{00000000-0005-0000-0000-0000DE090000}"/>
    <cellStyle name="Total 27" xfId="590" xr:uid="{00000000-0005-0000-0000-0000DF090000}"/>
    <cellStyle name="Total 28" xfId="997" xr:uid="{00000000-0005-0000-0000-0000E0090000}"/>
    <cellStyle name="Total 29" xfId="894" xr:uid="{00000000-0005-0000-0000-0000E1090000}"/>
    <cellStyle name="Total 3" xfId="65" xr:uid="{00000000-0005-0000-0000-0000E2090000}"/>
    <cellStyle name="Total 3 10" xfId="890" xr:uid="{00000000-0005-0000-0000-0000E3090000}"/>
    <cellStyle name="Total 3 11" xfId="974" xr:uid="{00000000-0005-0000-0000-0000E4090000}"/>
    <cellStyle name="Total 3 12" xfId="1052" xr:uid="{00000000-0005-0000-0000-0000E5090000}"/>
    <cellStyle name="Total 3 13" xfId="1133" xr:uid="{00000000-0005-0000-0000-0000E6090000}"/>
    <cellStyle name="Total 3 14" xfId="1207" xr:uid="{00000000-0005-0000-0000-0000E7090000}"/>
    <cellStyle name="Total 3 15" xfId="1285" xr:uid="{00000000-0005-0000-0000-0000E8090000}"/>
    <cellStyle name="Total 3 16" xfId="1366" xr:uid="{00000000-0005-0000-0000-0000E9090000}"/>
    <cellStyle name="Total 3 17" xfId="1444" xr:uid="{00000000-0005-0000-0000-0000EA090000}"/>
    <cellStyle name="Total 3 18" xfId="1525" xr:uid="{00000000-0005-0000-0000-0000EB090000}"/>
    <cellStyle name="Total 3 19" xfId="1602" xr:uid="{00000000-0005-0000-0000-0000EC090000}"/>
    <cellStyle name="Total 3 2" xfId="195" xr:uid="{00000000-0005-0000-0000-0000ED090000}"/>
    <cellStyle name="Total 3 20" xfId="1676" xr:uid="{00000000-0005-0000-0000-0000EE090000}"/>
    <cellStyle name="Total 3 21" xfId="1749" xr:uid="{00000000-0005-0000-0000-0000EF090000}"/>
    <cellStyle name="Total 3 22" xfId="1873" xr:uid="{00000000-0005-0000-0000-0000F0090000}"/>
    <cellStyle name="Total 3 23" xfId="1960" xr:uid="{00000000-0005-0000-0000-0000F1090000}"/>
    <cellStyle name="Total 3 24" xfId="2071" xr:uid="{00000000-0005-0000-0000-0000F2090000}"/>
    <cellStyle name="Total 3 25" xfId="2196" xr:uid="{00000000-0005-0000-0000-0000F3090000}"/>
    <cellStyle name="Total 3 26" xfId="2010" xr:uid="{00000000-0005-0000-0000-0000F4090000}"/>
    <cellStyle name="Total 3 27" xfId="2319" xr:uid="{00000000-0005-0000-0000-0000F5090000}"/>
    <cellStyle name="Total 3 28" xfId="2422" xr:uid="{00000000-0005-0000-0000-0000F6090000}"/>
    <cellStyle name="Total 3 29" xfId="2502" xr:uid="{00000000-0005-0000-0000-0000F7090000}"/>
    <cellStyle name="Total 3 3" xfId="274" xr:uid="{00000000-0005-0000-0000-0000F8090000}"/>
    <cellStyle name="Total 3 30" xfId="2582" xr:uid="{00000000-0005-0000-0000-0000F9090000}"/>
    <cellStyle name="Total 3 31" xfId="2673" xr:uid="{00000000-0005-0000-0000-0000FA090000}"/>
    <cellStyle name="Total 3 32" xfId="2711" xr:uid="{00000000-0005-0000-0000-0000FB090000}"/>
    <cellStyle name="Total 3 4" xfId="429" xr:uid="{00000000-0005-0000-0000-0000FC090000}"/>
    <cellStyle name="Total 3 5" xfId="441" xr:uid="{00000000-0005-0000-0000-0000FD090000}"/>
    <cellStyle name="Total 3 6" xfId="314" xr:uid="{00000000-0005-0000-0000-0000FE090000}"/>
    <cellStyle name="Total 3 7" xfId="650" xr:uid="{00000000-0005-0000-0000-0000FF090000}"/>
    <cellStyle name="Total 3 8" xfId="731" xr:uid="{00000000-0005-0000-0000-0000000A0000}"/>
    <cellStyle name="Total 3 9" xfId="811" xr:uid="{00000000-0005-0000-0000-0000010A0000}"/>
    <cellStyle name="Total 30" xfId="1154" xr:uid="{00000000-0005-0000-0000-0000020A0000}"/>
    <cellStyle name="Total 31" xfId="1210" xr:uid="{00000000-0005-0000-0000-0000030A0000}"/>
    <cellStyle name="Total 32" xfId="1056" xr:uid="{00000000-0005-0000-0000-0000040A0000}"/>
    <cellStyle name="Total 33" xfId="1369" xr:uid="{00000000-0005-0000-0000-0000050A0000}"/>
    <cellStyle name="Total 34" xfId="1227" xr:uid="{00000000-0005-0000-0000-0000060A0000}"/>
    <cellStyle name="Total 35" xfId="1229" xr:uid="{00000000-0005-0000-0000-0000070A0000}"/>
    <cellStyle name="Total 36" xfId="1657" xr:uid="{00000000-0005-0000-0000-0000080A0000}"/>
    <cellStyle name="Total 37" xfId="1854" xr:uid="{00000000-0005-0000-0000-0000090A0000}"/>
    <cellStyle name="Total 38" xfId="2030" xr:uid="{00000000-0005-0000-0000-00000A0A0000}"/>
    <cellStyle name="Total 39" xfId="1857" xr:uid="{00000000-0005-0000-0000-00000B0A0000}"/>
    <cellStyle name="Total 4" xfId="62" xr:uid="{00000000-0005-0000-0000-00000C0A0000}"/>
    <cellStyle name="Total 4 10" xfId="887" xr:uid="{00000000-0005-0000-0000-00000D0A0000}"/>
    <cellStyle name="Total 4 11" xfId="971" xr:uid="{00000000-0005-0000-0000-00000E0A0000}"/>
    <cellStyle name="Total 4 12" xfId="1049" xr:uid="{00000000-0005-0000-0000-00000F0A0000}"/>
    <cellStyle name="Total 4 13" xfId="1130" xr:uid="{00000000-0005-0000-0000-0000100A0000}"/>
    <cellStyle name="Total 4 14" xfId="1204" xr:uid="{00000000-0005-0000-0000-0000110A0000}"/>
    <cellStyle name="Total 4 15" xfId="1282" xr:uid="{00000000-0005-0000-0000-0000120A0000}"/>
    <cellStyle name="Total 4 16" xfId="1363" xr:uid="{00000000-0005-0000-0000-0000130A0000}"/>
    <cellStyle name="Total 4 17" xfId="1441" xr:uid="{00000000-0005-0000-0000-0000140A0000}"/>
    <cellStyle name="Total 4 18" xfId="1522" xr:uid="{00000000-0005-0000-0000-0000150A0000}"/>
    <cellStyle name="Total 4 19" xfId="1599" xr:uid="{00000000-0005-0000-0000-0000160A0000}"/>
    <cellStyle name="Total 4 2" xfId="192" xr:uid="{00000000-0005-0000-0000-0000170A0000}"/>
    <cellStyle name="Total 4 20" xfId="1673" xr:uid="{00000000-0005-0000-0000-0000180A0000}"/>
    <cellStyle name="Total 4 21" xfId="1746" xr:uid="{00000000-0005-0000-0000-0000190A0000}"/>
    <cellStyle name="Total 4 22" xfId="1870" xr:uid="{00000000-0005-0000-0000-00001A0A0000}"/>
    <cellStyle name="Total 4 23" xfId="2031" xr:uid="{00000000-0005-0000-0000-00001B0A0000}"/>
    <cellStyle name="Total 4 24" xfId="1961" xr:uid="{00000000-0005-0000-0000-00001C0A0000}"/>
    <cellStyle name="Total 4 25" xfId="1858" xr:uid="{00000000-0005-0000-0000-00001D0A0000}"/>
    <cellStyle name="Total 4 26" xfId="2163" xr:uid="{00000000-0005-0000-0000-00001E0A0000}"/>
    <cellStyle name="Total 4 27" xfId="2324" xr:uid="{00000000-0005-0000-0000-00001F0A0000}"/>
    <cellStyle name="Total 4 28" xfId="2419" xr:uid="{00000000-0005-0000-0000-0000200A0000}"/>
    <cellStyle name="Total 4 29" xfId="2499" xr:uid="{00000000-0005-0000-0000-0000210A0000}"/>
    <cellStyle name="Total 4 3" xfId="355" xr:uid="{00000000-0005-0000-0000-0000220A0000}"/>
    <cellStyle name="Total 4 30" xfId="2579" xr:uid="{00000000-0005-0000-0000-0000230A0000}"/>
    <cellStyle name="Total 4 31" xfId="2703" xr:uid="{00000000-0005-0000-0000-0000240A0000}"/>
    <cellStyle name="Total 4 32" xfId="2708" xr:uid="{00000000-0005-0000-0000-0000250A0000}"/>
    <cellStyle name="Total 4 4" xfId="336" xr:uid="{00000000-0005-0000-0000-0000260A0000}"/>
    <cellStyle name="Total 4 5" xfId="491" xr:uid="{00000000-0005-0000-0000-0000270A0000}"/>
    <cellStyle name="Total 4 6" xfId="576" xr:uid="{00000000-0005-0000-0000-0000280A0000}"/>
    <cellStyle name="Total 4 7" xfId="647" xr:uid="{00000000-0005-0000-0000-0000290A0000}"/>
    <cellStyle name="Total 4 8" xfId="728" xr:uid="{00000000-0005-0000-0000-00002A0A0000}"/>
    <cellStyle name="Total 4 9" xfId="808" xr:uid="{00000000-0005-0000-0000-00002B0A0000}"/>
    <cellStyle name="Total 40" xfId="1837" xr:uid="{00000000-0005-0000-0000-00002C0A0000}"/>
    <cellStyle name="Total 41" xfId="2000" xr:uid="{00000000-0005-0000-0000-00002D0A0000}"/>
    <cellStyle name="Total 42" xfId="2139" xr:uid="{00000000-0005-0000-0000-00002E0A0000}"/>
    <cellStyle name="Total 43" xfId="2314" xr:uid="{00000000-0005-0000-0000-00002F0A0000}"/>
    <cellStyle name="Total 44" xfId="2366" xr:uid="{00000000-0005-0000-0000-0000300A0000}"/>
    <cellStyle name="Total 45" xfId="2326" xr:uid="{00000000-0005-0000-0000-0000310A0000}"/>
    <cellStyle name="Total 46" xfId="2340" xr:uid="{00000000-0005-0000-0000-0000320A0000}"/>
    <cellStyle name="Total 47" xfId="2425" xr:uid="{00000000-0005-0000-0000-0000330A0000}"/>
    <cellStyle name="Total 48" xfId="2663" xr:uid="{00000000-0005-0000-0000-0000340A0000}"/>
    <cellStyle name="Total 49" xfId="2292" xr:uid="{00000000-0005-0000-0000-0000350A0000}"/>
    <cellStyle name="Total 5" xfId="85" xr:uid="{00000000-0005-0000-0000-0000360A0000}"/>
    <cellStyle name="Total 5 10" xfId="910" xr:uid="{00000000-0005-0000-0000-0000370A0000}"/>
    <cellStyle name="Total 5 11" xfId="994" xr:uid="{00000000-0005-0000-0000-0000380A0000}"/>
    <cellStyle name="Total 5 12" xfId="1072" xr:uid="{00000000-0005-0000-0000-0000390A0000}"/>
    <cellStyle name="Total 5 13" xfId="1151" xr:uid="{00000000-0005-0000-0000-00003A0A0000}"/>
    <cellStyle name="Total 5 14" xfId="1226" xr:uid="{00000000-0005-0000-0000-00003B0A0000}"/>
    <cellStyle name="Total 5 15" xfId="1305" xr:uid="{00000000-0005-0000-0000-00003C0A0000}"/>
    <cellStyle name="Total 5 16" xfId="1386" xr:uid="{00000000-0005-0000-0000-00003D0A0000}"/>
    <cellStyle name="Total 5 17" xfId="1464" xr:uid="{00000000-0005-0000-0000-00003E0A0000}"/>
    <cellStyle name="Total 5 18" xfId="1543" xr:uid="{00000000-0005-0000-0000-00003F0A0000}"/>
    <cellStyle name="Total 5 19" xfId="1621" xr:uid="{00000000-0005-0000-0000-0000400A0000}"/>
    <cellStyle name="Total 5 2" xfId="215" xr:uid="{00000000-0005-0000-0000-0000410A0000}"/>
    <cellStyle name="Total 5 20" xfId="1694" xr:uid="{00000000-0005-0000-0000-0000420A0000}"/>
    <cellStyle name="Total 5 21" xfId="1767" xr:uid="{00000000-0005-0000-0000-0000430A0000}"/>
    <cellStyle name="Total 5 22" xfId="1893" xr:uid="{00000000-0005-0000-0000-0000440A0000}"/>
    <cellStyle name="Total 5 23" xfId="2042" xr:uid="{00000000-0005-0000-0000-0000450A0000}"/>
    <cellStyle name="Total 5 24" xfId="2091" xr:uid="{00000000-0005-0000-0000-0000460A0000}"/>
    <cellStyle name="Total 5 25" xfId="2011" xr:uid="{00000000-0005-0000-0000-0000470A0000}"/>
    <cellStyle name="Total 5 26" xfId="2151" xr:uid="{00000000-0005-0000-0000-0000480A0000}"/>
    <cellStyle name="Total 5 27" xfId="2244" xr:uid="{00000000-0005-0000-0000-0000490A0000}"/>
    <cellStyle name="Total 5 28" xfId="2441" xr:uid="{00000000-0005-0000-0000-00004A0A0000}"/>
    <cellStyle name="Total 5 29" xfId="2521" xr:uid="{00000000-0005-0000-0000-00004B0A0000}"/>
    <cellStyle name="Total 5 3" xfId="174" xr:uid="{00000000-0005-0000-0000-00004C0A0000}"/>
    <cellStyle name="Total 5 30" xfId="2602" xr:uid="{00000000-0005-0000-0000-00004D0A0000}"/>
    <cellStyle name="Total 5 31" xfId="2522" xr:uid="{00000000-0005-0000-0000-00004E0A0000}"/>
    <cellStyle name="Total 5 32" xfId="2729" xr:uid="{00000000-0005-0000-0000-00004F0A0000}"/>
    <cellStyle name="Total 5 4" xfId="160" xr:uid="{00000000-0005-0000-0000-0000500A0000}"/>
    <cellStyle name="Total 5 5" xfId="424" xr:uid="{00000000-0005-0000-0000-0000510A0000}"/>
    <cellStyle name="Total 5 6" xfId="500" xr:uid="{00000000-0005-0000-0000-0000520A0000}"/>
    <cellStyle name="Total 5 7" xfId="670" xr:uid="{00000000-0005-0000-0000-0000530A0000}"/>
    <cellStyle name="Total 5 8" xfId="750" xr:uid="{00000000-0005-0000-0000-0000540A0000}"/>
    <cellStyle name="Total 5 9" xfId="830" xr:uid="{00000000-0005-0000-0000-0000550A0000}"/>
    <cellStyle name="Total 50" xfId="2639" xr:uid="{00000000-0005-0000-0000-0000560A0000}"/>
    <cellStyle name="Total 6" xfId="80" xr:uid="{00000000-0005-0000-0000-0000570A0000}"/>
    <cellStyle name="Total 6 10" xfId="905" xr:uid="{00000000-0005-0000-0000-0000580A0000}"/>
    <cellStyle name="Total 6 11" xfId="989" xr:uid="{00000000-0005-0000-0000-0000590A0000}"/>
    <cellStyle name="Total 6 12" xfId="1067" xr:uid="{00000000-0005-0000-0000-00005A0A0000}"/>
    <cellStyle name="Total 6 13" xfId="1146" xr:uid="{00000000-0005-0000-0000-00005B0A0000}"/>
    <cellStyle name="Total 6 14" xfId="1221" xr:uid="{00000000-0005-0000-0000-00005C0A0000}"/>
    <cellStyle name="Total 6 15" xfId="1300" xr:uid="{00000000-0005-0000-0000-00005D0A0000}"/>
    <cellStyle name="Total 6 16" xfId="1381" xr:uid="{00000000-0005-0000-0000-00005E0A0000}"/>
    <cellStyle name="Total 6 17" xfId="1459" xr:uid="{00000000-0005-0000-0000-00005F0A0000}"/>
    <cellStyle name="Total 6 18" xfId="1538" xr:uid="{00000000-0005-0000-0000-0000600A0000}"/>
    <cellStyle name="Total 6 19" xfId="1616" xr:uid="{00000000-0005-0000-0000-0000610A0000}"/>
    <cellStyle name="Total 6 2" xfId="210" xr:uid="{00000000-0005-0000-0000-0000620A0000}"/>
    <cellStyle name="Total 6 20" xfId="1689" xr:uid="{00000000-0005-0000-0000-0000630A0000}"/>
    <cellStyle name="Total 6 21" xfId="1762" xr:uid="{00000000-0005-0000-0000-0000640A0000}"/>
    <cellStyle name="Total 6 22" xfId="1888" xr:uid="{00000000-0005-0000-0000-0000650A0000}"/>
    <cellStyle name="Total 6 23" xfId="1831" xr:uid="{00000000-0005-0000-0000-0000660A0000}"/>
    <cellStyle name="Total 6 24" xfId="2086" xr:uid="{00000000-0005-0000-0000-0000670A0000}"/>
    <cellStyle name="Total 6 25" xfId="1824" xr:uid="{00000000-0005-0000-0000-0000680A0000}"/>
    <cellStyle name="Total 6 26" xfId="2257" xr:uid="{00000000-0005-0000-0000-0000690A0000}"/>
    <cellStyle name="Total 6 27" xfId="2279" xr:uid="{00000000-0005-0000-0000-00006A0A0000}"/>
    <cellStyle name="Total 6 28" xfId="2436" xr:uid="{00000000-0005-0000-0000-00006B0A0000}"/>
    <cellStyle name="Total 6 29" xfId="2516" xr:uid="{00000000-0005-0000-0000-00006C0A0000}"/>
    <cellStyle name="Total 6 3" xfId="163" xr:uid="{00000000-0005-0000-0000-00006D0A0000}"/>
    <cellStyle name="Total 6 30" xfId="2597" xr:uid="{00000000-0005-0000-0000-00006E0A0000}"/>
    <cellStyle name="Total 6 31" xfId="2685" xr:uid="{00000000-0005-0000-0000-00006F0A0000}"/>
    <cellStyle name="Total 6 32" xfId="2724" xr:uid="{00000000-0005-0000-0000-0000700A0000}"/>
    <cellStyle name="Total 6 4" xfId="368" xr:uid="{00000000-0005-0000-0000-0000710A0000}"/>
    <cellStyle name="Total 6 5" xfId="446" xr:uid="{00000000-0005-0000-0000-0000720A0000}"/>
    <cellStyle name="Total 6 6" xfId="570" xr:uid="{00000000-0005-0000-0000-0000730A0000}"/>
    <cellStyle name="Total 6 7" xfId="665" xr:uid="{00000000-0005-0000-0000-0000740A0000}"/>
    <cellStyle name="Total 6 8" xfId="745" xr:uid="{00000000-0005-0000-0000-0000750A0000}"/>
    <cellStyle name="Total 6 9" xfId="825" xr:uid="{00000000-0005-0000-0000-0000760A0000}"/>
    <cellStyle name="Total 7" xfId="90" xr:uid="{00000000-0005-0000-0000-0000770A0000}"/>
    <cellStyle name="Total 7 10" xfId="915" xr:uid="{00000000-0005-0000-0000-0000780A0000}"/>
    <cellStyle name="Total 7 11" xfId="999" xr:uid="{00000000-0005-0000-0000-0000790A0000}"/>
    <cellStyle name="Total 7 12" xfId="1077" xr:uid="{00000000-0005-0000-0000-00007A0A0000}"/>
    <cellStyle name="Total 7 13" xfId="1156" xr:uid="{00000000-0005-0000-0000-00007B0A0000}"/>
    <cellStyle name="Total 7 14" xfId="1231" xr:uid="{00000000-0005-0000-0000-00007C0A0000}"/>
    <cellStyle name="Total 7 15" xfId="1309" xr:uid="{00000000-0005-0000-0000-00007D0A0000}"/>
    <cellStyle name="Total 7 16" xfId="1390" xr:uid="{00000000-0005-0000-0000-00007E0A0000}"/>
    <cellStyle name="Total 7 17" xfId="1468" xr:uid="{00000000-0005-0000-0000-00007F0A0000}"/>
    <cellStyle name="Total 7 18" xfId="1547" xr:uid="{00000000-0005-0000-0000-0000800A0000}"/>
    <cellStyle name="Total 7 19" xfId="1625" xr:uid="{00000000-0005-0000-0000-0000810A0000}"/>
    <cellStyle name="Total 7 2" xfId="220" xr:uid="{00000000-0005-0000-0000-0000820A0000}"/>
    <cellStyle name="Total 7 20" xfId="1697" xr:uid="{00000000-0005-0000-0000-0000830A0000}"/>
    <cellStyle name="Total 7 21" xfId="1770" xr:uid="{00000000-0005-0000-0000-0000840A0000}"/>
    <cellStyle name="Total 7 22" xfId="1898" xr:uid="{00000000-0005-0000-0000-0000850A0000}"/>
    <cellStyle name="Total 7 23" xfId="2029" xr:uid="{00000000-0005-0000-0000-0000860A0000}"/>
    <cellStyle name="Total 7 24" xfId="2096" xr:uid="{00000000-0005-0000-0000-0000870A0000}"/>
    <cellStyle name="Total 7 25" xfId="2173" xr:uid="{00000000-0005-0000-0000-0000880A0000}"/>
    <cellStyle name="Total 7 26" xfId="2056" xr:uid="{00000000-0005-0000-0000-0000890A0000}"/>
    <cellStyle name="Total 7 27" xfId="2321" xr:uid="{00000000-0005-0000-0000-00008A0A0000}"/>
    <cellStyle name="Total 7 28" xfId="2446" xr:uid="{00000000-0005-0000-0000-00008B0A0000}"/>
    <cellStyle name="Total 7 29" xfId="2526" xr:uid="{00000000-0005-0000-0000-00008C0A0000}"/>
    <cellStyle name="Total 7 3" xfId="307" xr:uid="{00000000-0005-0000-0000-00008D0A0000}"/>
    <cellStyle name="Total 7 30" xfId="2607" xr:uid="{00000000-0005-0000-0000-00008E0A0000}"/>
    <cellStyle name="Total 7 31" xfId="2679" xr:uid="{00000000-0005-0000-0000-00008F0A0000}"/>
    <cellStyle name="Total 7 32" xfId="2732" xr:uid="{00000000-0005-0000-0000-0000900A0000}"/>
    <cellStyle name="Total 7 4" xfId="384" xr:uid="{00000000-0005-0000-0000-0000910A0000}"/>
    <cellStyle name="Total 7 5" xfId="326" xr:uid="{00000000-0005-0000-0000-0000920A0000}"/>
    <cellStyle name="Total 7 6" xfId="595" xr:uid="{00000000-0005-0000-0000-0000930A0000}"/>
    <cellStyle name="Total 7 7" xfId="675" xr:uid="{00000000-0005-0000-0000-0000940A0000}"/>
    <cellStyle name="Total 7 8" xfId="754" xr:uid="{00000000-0005-0000-0000-0000950A0000}"/>
    <cellStyle name="Total 7 9" xfId="835" xr:uid="{00000000-0005-0000-0000-0000960A0000}"/>
    <cellStyle name="Total 8" xfId="107" xr:uid="{00000000-0005-0000-0000-0000970A0000}"/>
    <cellStyle name="Total 8 10" xfId="932" xr:uid="{00000000-0005-0000-0000-0000980A0000}"/>
    <cellStyle name="Total 8 11" xfId="1016" xr:uid="{00000000-0005-0000-0000-0000990A0000}"/>
    <cellStyle name="Total 8 12" xfId="1094" xr:uid="{00000000-0005-0000-0000-00009A0A0000}"/>
    <cellStyle name="Total 8 13" xfId="1173" xr:uid="{00000000-0005-0000-0000-00009B0A0000}"/>
    <cellStyle name="Total 8 14" xfId="1248" xr:uid="{00000000-0005-0000-0000-00009C0A0000}"/>
    <cellStyle name="Total 8 15" xfId="1326" xr:uid="{00000000-0005-0000-0000-00009D0A0000}"/>
    <cellStyle name="Total 8 16" xfId="1407" xr:uid="{00000000-0005-0000-0000-00009E0A0000}"/>
    <cellStyle name="Total 8 17" xfId="1485" xr:uid="{00000000-0005-0000-0000-00009F0A0000}"/>
    <cellStyle name="Total 8 18" xfId="1564" xr:uid="{00000000-0005-0000-0000-0000A00A0000}"/>
    <cellStyle name="Total 8 19" xfId="1642" xr:uid="{00000000-0005-0000-0000-0000A10A0000}"/>
    <cellStyle name="Total 8 2" xfId="237" xr:uid="{00000000-0005-0000-0000-0000A20A0000}"/>
    <cellStyle name="Total 8 20" xfId="1714" xr:uid="{00000000-0005-0000-0000-0000A30A0000}"/>
    <cellStyle name="Total 8 21" xfId="1787" xr:uid="{00000000-0005-0000-0000-0000A40A0000}"/>
    <cellStyle name="Total 8 22" xfId="1915" xr:uid="{00000000-0005-0000-0000-0000A50A0000}"/>
    <cellStyle name="Total 8 23" xfId="1967" xr:uid="{00000000-0005-0000-0000-0000A60A0000}"/>
    <cellStyle name="Total 8 24" xfId="2113" xr:uid="{00000000-0005-0000-0000-0000A70A0000}"/>
    <cellStyle name="Total 8 25" xfId="2200" xr:uid="{00000000-0005-0000-0000-0000A80A0000}"/>
    <cellStyle name="Total 8 26" xfId="2220" xr:uid="{00000000-0005-0000-0000-0000A90A0000}"/>
    <cellStyle name="Total 8 27" xfId="2383" xr:uid="{00000000-0005-0000-0000-0000AA0A0000}"/>
    <cellStyle name="Total 8 28" xfId="2463" xr:uid="{00000000-0005-0000-0000-0000AB0A0000}"/>
    <cellStyle name="Total 8 29" xfId="2543" xr:uid="{00000000-0005-0000-0000-0000AC0A0000}"/>
    <cellStyle name="Total 8 3" xfId="346" xr:uid="{00000000-0005-0000-0000-0000AD0A0000}"/>
    <cellStyle name="Total 8 30" xfId="2624" xr:uid="{00000000-0005-0000-0000-0000AE0A0000}"/>
    <cellStyle name="Total 8 31" xfId="2505" xr:uid="{00000000-0005-0000-0000-0000AF0A0000}"/>
    <cellStyle name="Total 8 32" xfId="2749" xr:uid="{00000000-0005-0000-0000-0000B00A0000}"/>
    <cellStyle name="Total 8 4" xfId="422" xr:uid="{00000000-0005-0000-0000-0000B10A0000}"/>
    <cellStyle name="Total 8 5" xfId="440" xr:uid="{00000000-0005-0000-0000-0000B20A0000}"/>
    <cellStyle name="Total 8 6" xfId="612" xr:uid="{00000000-0005-0000-0000-0000B30A0000}"/>
    <cellStyle name="Total 8 7" xfId="692" xr:uid="{00000000-0005-0000-0000-0000B40A0000}"/>
    <cellStyle name="Total 8 8" xfId="771" xr:uid="{00000000-0005-0000-0000-0000B50A0000}"/>
    <cellStyle name="Total 8 9" xfId="852" xr:uid="{00000000-0005-0000-0000-0000B60A0000}"/>
    <cellStyle name="Total 9" xfId="103" xr:uid="{00000000-0005-0000-0000-0000B70A0000}"/>
    <cellStyle name="Total 9 10" xfId="928" xr:uid="{00000000-0005-0000-0000-0000B80A0000}"/>
    <cellStyle name="Total 9 11" xfId="1012" xr:uid="{00000000-0005-0000-0000-0000B90A0000}"/>
    <cellStyle name="Total 9 12" xfId="1090" xr:uid="{00000000-0005-0000-0000-0000BA0A0000}"/>
    <cellStyle name="Total 9 13" xfId="1169" xr:uid="{00000000-0005-0000-0000-0000BB0A0000}"/>
    <cellStyle name="Total 9 14" xfId="1244" xr:uid="{00000000-0005-0000-0000-0000BC0A0000}"/>
    <cellStyle name="Total 9 15" xfId="1322" xr:uid="{00000000-0005-0000-0000-0000BD0A0000}"/>
    <cellStyle name="Total 9 16" xfId="1403" xr:uid="{00000000-0005-0000-0000-0000BE0A0000}"/>
    <cellStyle name="Total 9 17" xfId="1481" xr:uid="{00000000-0005-0000-0000-0000BF0A0000}"/>
    <cellStyle name="Total 9 18" xfId="1560" xr:uid="{00000000-0005-0000-0000-0000C00A0000}"/>
    <cellStyle name="Total 9 19" xfId="1638" xr:uid="{00000000-0005-0000-0000-0000C10A0000}"/>
    <cellStyle name="Total 9 2" xfId="233" xr:uid="{00000000-0005-0000-0000-0000C20A0000}"/>
    <cellStyle name="Total 9 20" xfId="1710" xr:uid="{00000000-0005-0000-0000-0000C30A0000}"/>
    <cellStyle name="Total 9 21" xfId="1783" xr:uid="{00000000-0005-0000-0000-0000C40A0000}"/>
    <cellStyle name="Total 9 22" xfId="1911" xr:uid="{00000000-0005-0000-0000-0000C50A0000}"/>
    <cellStyle name="Total 9 23" xfId="1979" xr:uid="{00000000-0005-0000-0000-0000C60A0000}"/>
    <cellStyle name="Total 9 24" xfId="2109" xr:uid="{00000000-0005-0000-0000-0000C70A0000}"/>
    <cellStyle name="Total 9 25" xfId="2128" xr:uid="{00000000-0005-0000-0000-0000C80A0000}"/>
    <cellStyle name="Total 9 26" xfId="2215" xr:uid="{00000000-0005-0000-0000-0000C90A0000}"/>
    <cellStyle name="Total 9 27" xfId="2338" xr:uid="{00000000-0005-0000-0000-0000CA0A0000}"/>
    <cellStyle name="Total 9 28" xfId="2459" xr:uid="{00000000-0005-0000-0000-0000CB0A0000}"/>
    <cellStyle name="Total 9 29" xfId="2539" xr:uid="{00000000-0005-0000-0000-0000CC0A0000}"/>
    <cellStyle name="Total 9 3" xfId="284" xr:uid="{00000000-0005-0000-0000-0000CD0A0000}"/>
    <cellStyle name="Total 9 30" xfId="2620" xr:uid="{00000000-0005-0000-0000-0000CE0A0000}"/>
    <cellStyle name="Total 9 31" xfId="2680" xr:uid="{00000000-0005-0000-0000-0000CF0A0000}"/>
    <cellStyle name="Total 9 32" xfId="2745" xr:uid="{00000000-0005-0000-0000-0000D00A0000}"/>
    <cellStyle name="Total 9 4" xfId="394" xr:uid="{00000000-0005-0000-0000-0000D10A0000}"/>
    <cellStyle name="Total 9 5" xfId="447" xr:uid="{00000000-0005-0000-0000-0000D20A0000}"/>
    <cellStyle name="Total 9 6" xfId="608" xr:uid="{00000000-0005-0000-0000-0000D30A0000}"/>
    <cellStyle name="Total 9 7" xfId="688" xr:uid="{00000000-0005-0000-0000-0000D40A0000}"/>
    <cellStyle name="Total 9 8" xfId="767" xr:uid="{00000000-0005-0000-0000-0000D50A0000}"/>
    <cellStyle name="Total 9 9" xfId="848" xr:uid="{00000000-0005-0000-0000-0000D60A0000}"/>
    <cellStyle name="Warning Text 2" xfId="47" xr:uid="{00000000-0005-0000-0000-0000D70A0000}"/>
  </cellStyles>
  <dxfs count="198">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font>
      <fill>
        <patternFill>
          <bgColor rgb="FFFFFF00"/>
        </patternFill>
      </fill>
    </dxf>
    <dxf>
      <fill>
        <patternFill>
          <bgColor rgb="FFFFFF00"/>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patternType="none">
          <bgColor auto="1"/>
        </patternFill>
      </fill>
    </dxf>
    <dxf>
      <fill>
        <patternFill>
          <bgColor rgb="FFFF7C80"/>
        </patternFill>
      </fill>
    </dxf>
    <dxf>
      <font>
        <b/>
        <i val="0"/>
        <color rgb="FFFF0000"/>
      </font>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7C80"/>
        </patternFill>
      </fill>
    </dxf>
    <dxf>
      <fill>
        <patternFill patternType="none">
          <bgColor auto="1"/>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ill>
        <patternFill>
          <bgColor rgb="FFFFFF00"/>
        </patternFill>
      </fill>
    </dxf>
    <dxf>
      <fill>
        <patternFill>
          <bgColor rgb="FFFFC000"/>
        </patternFill>
      </fill>
    </dxf>
    <dxf>
      <font>
        <b/>
        <i val="0"/>
        <color rgb="FFFF0000"/>
      </font>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rgb="FFFF7C80"/>
        </patternFill>
      </fill>
    </dxf>
    <dxf>
      <fill>
        <patternFill>
          <bgColor rgb="FFFFC000"/>
        </patternFill>
      </fill>
    </dxf>
    <dxf>
      <fill>
        <patternFill>
          <bgColor rgb="FFFFFF00"/>
        </patternFill>
      </fill>
    </dxf>
    <dxf>
      <font>
        <b/>
        <i val="0"/>
        <color rgb="FFFF0000"/>
      </font>
    </dxf>
    <dxf>
      <fill>
        <patternFill>
          <bgColor rgb="FFFFFF00"/>
        </patternFill>
      </fill>
    </dxf>
    <dxf>
      <fill>
        <patternFill>
          <bgColor rgb="FFFFC000"/>
        </patternFill>
      </fill>
    </dxf>
    <dxf>
      <font>
        <b/>
        <i val="0"/>
        <color rgb="FFFF0000"/>
      </font>
    </dxf>
    <dxf>
      <fill>
        <patternFill>
          <bgColor rgb="FFFF7C80"/>
        </patternFill>
      </fill>
    </dxf>
    <dxf>
      <fill>
        <patternFill>
          <bgColor rgb="FFFFFF00"/>
        </patternFill>
      </fill>
    </dxf>
    <dxf>
      <fill>
        <patternFill>
          <bgColor rgb="FFFFC000"/>
        </patternFill>
      </fill>
    </dxf>
    <dxf>
      <fill>
        <patternFill patternType="none">
          <bgColor auto="1"/>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patternType="none">
          <bgColor auto="1"/>
        </patternFill>
      </fill>
    </dxf>
    <dxf>
      <font>
        <b/>
        <i val="0"/>
        <color rgb="FFFF0000"/>
      </font>
    </dxf>
    <dxf>
      <fill>
        <patternFill>
          <bgColor rgb="FFFFC000"/>
        </patternFill>
      </fill>
    </dxf>
    <dxf>
      <fill>
        <patternFill>
          <bgColor rgb="FFFFFF00"/>
        </patternFill>
      </fill>
    </dxf>
    <dxf>
      <fill>
        <patternFill>
          <bgColor rgb="FFFF7C80"/>
        </patternFill>
      </fill>
    </dxf>
    <dxf>
      <fill>
        <patternFill patternType="none">
          <bgColor auto="1"/>
        </patternFill>
      </fill>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ill>
        <patternFill>
          <bgColor rgb="FFFF7C80"/>
        </patternFill>
      </fill>
    </dxf>
    <dxf>
      <font>
        <b/>
        <i val="0"/>
        <color rgb="FFFF0000"/>
      </font>
    </dxf>
    <dxf>
      <fill>
        <patternFill>
          <bgColor rgb="FFFFFF00"/>
        </patternFill>
      </fill>
    </dxf>
    <dxf>
      <fill>
        <patternFill>
          <bgColor rgb="FFFFC000"/>
        </patternFill>
      </fill>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ont>
        <b/>
        <i val="0"/>
        <color rgb="FFFF0000"/>
      </font>
    </dxf>
    <dxf>
      <fill>
        <patternFill patternType="none">
          <bgColor auto="1"/>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ill>
        <patternFill patternType="none">
          <bgColor auto="1"/>
        </patternFill>
      </fill>
    </dxf>
    <dxf>
      <font>
        <b/>
        <i val="0"/>
        <color rgb="FFFF0000"/>
      </font>
    </dxf>
    <dxf>
      <fill>
        <patternFill>
          <bgColor rgb="FFFFC000"/>
        </patternFill>
      </fill>
    </dxf>
    <dxf>
      <fill>
        <patternFill>
          <bgColor rgb="FFFFFF00"/>
        </patternFill>
      </fill>
    </dxf>
    <dxf>
      <font>
        <b val="0"/>
        <i val="0"/>
      </font>
      <fill>
        <patternFill>
          <bgColor theme="3" tint="0.89996032593768116"/>
        </patternFill>
      </fill>
    </dxf>
    <dxf>
      <font>
        <b/>
        <i val="0"/>
        <color rgb="FFFF0000"/>
      </font>
    </dxf>
    <dxf>
      <fill>
        <patternFill>
          <bgColor rgb="FFFFC000"/>
        </patternFill>
      </fill>
    </dxf>
    <dxf>
      <fill>
        <patternFill>
          <bgColor rgb="FFFFFF00"/>
        </patternFill>
      </fill>
    </dxf>
    <dxf>
      <fill>
        <patternFill>
          <bgColor rgb="FFFF7C80"/>
        </patternFill>
      </fill>
    </dxf>
    <dxf>
      <fill>
        <patternFill patternType="none">
          <bgColor auto="1"/>
        </patternFill>
      </fill>
    </dxf>
    <dxf>
      <font>
        <b val="0"/>
        <i val="0"/>
      </font>
      <fill>
        <patternFill>
          <bgColor rgb="FFFFFF00"/>
        </patternFill>
      </fill>
    </dxf>
    <dxf>
      <font>
        <b/>
        <i val="0"/>
        <color rgb="FFFF0000"/>
      </font>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ont>
        <b/>
        <i val="0"/>
        <color rgb="FFFF0000"/>
      </font>
    </dxf>
    <dxf>
      <fill>
        <patternFill>
          <bgColor rgb="FFFFC000"/>
        </patternFill>
      </fill>
    </dxf>
    <dxf>
      <fill>
        <patternFill>
          <bgColor rgb="FFFFFF00"/>
        </patternFill>
      </fill>
    </dxf>
    <dxf>
      <fill>
        <patternFill>
          <bgColor rgb="FFFF7C80"/>
        </patternFill>
      </fill>
    </dxf>
    <dxf>
      <font>
        <b/>
        <i val="0"/>
        <color rgb="FFFF0000"/>
      </font>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ont>
        <b val="0"/>
        <i val="0"/>
      </font>
      <fill>
        <patternFill>
          <bgColor rgb="FFFFFF00"/>
        </patternFill>
      </fill>
    </dxf>
    <dxf>
      <font>
        <b val="0"/>
        <i val="0"/>
      </font>
      <fill>
        <patternFill>
          <bgColor theme="3" tint="0.89996032593768116"/>
        </patternFill>
      </fill>
    </dxf>
    <dxf>
      <fill>
        <patternFill>
          <bgColor rgb="FFFFFF00"/>
        </patternFill>
      </fill>
    </dxf>
    <dxf>
      <fill>
        <patternFill patternType="none">
          <bgColor auto="1"/>
        </patternFill>
      </fill>
    </dxf>
    <dxf>
      <font>
        <b/>
        <i val="0"/>
        <color rgb="FFFF0000"/>
      </font>
    </dxf>
    <dxf>
      <fill>
        <patternFill>
          <bgColor rgb="FFFFC0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clt-file01\folderredirection$\Users\larodriguez\Documents\Public%20Safety\Police\T-0639%20SACRC%20(Real%20time%20crime%20center)\Exhibit%20A%20%20Functional%20Requirements%20201910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winnettboc-my.sharepoint.com/personal/william_spiccia_gwinnettcounty_com/Documents/Documents/Gwinnett/Dept%20of%20ITS/Cloud%20Migration%20RFP/Exhibit%20B%20-%20Functional%20Requirements%20Response%20Workbook.xlsx" TargetMode="External"/><Relationship Id="rId1" Type="http://schemas.openxmlformats.org/officeDocument/2006/relationships/externalLinkPath" Target="/personal/william_spiccia_gwinnettcounty_com/Documents/Documents/Gwinnett/Dept%20of%20ITS/Cloud%20Migration%20RFP/Exhibit%20B%20-%20Functional%20Requirements%20Respons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General"/>
      <sheetName val="Terminology"/>
      <sheetName val="Comments"/>
      <sheetName val="Sheet1"/>
      <sheetName val="Gunshot"/>
      <sheetName val="Camera"/>
      <sheetName val="Support Data"/>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plate Instructions - DELETE "/>
      <sheetName val="Scoring Summary- HIDE"/>
      <sheetName val="Functional Requirement Instruct"/>
      <sheetName val="Implementation Services"/>
      <sheetName val="Post-Implementation Services"/>
      <sheetName val="Supplier Profile"/>
      <sheetName val="Functional Requirements Sheet 4"/>
      <sheetName val="Cloud Architecture Model A"/>
      <sheetName val="Cloud Architecture Model B"/>
    </sheetNames>
    <sheetDataSet>
      <sheetData sheetId="0" refreshError="1"/>
      <sheetData sheetId="1" refreshError="1"/>
      <sheetData sheetId="2" refreshError="1"/>
      <sheetData sheetId="3" refreshError="1">
        <row r="2">
          <cell r="K2">
            <v>5</v>
          </cell>
          <cell r="N2">
            <v>3</v>
          </cell>
          <cell r="Q2">
            <v>1</v>
          </cell>
        </row>
      </sheetData>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14D9-F0DF-43C0-BAC2-1A545FFE0BE5}">
  <sheetPr codeName="Sheet8">
    <pageSetUpPr fitToPage="1"/>
  </sheetPr>
  <dimension ref="A1:R29"/>
  <sheetViews>
    <sheetView zoomScale="90" zoomScaleNormal="90" workbookViewId="0">
      <selection activeCell="A29" sqref="A29:XFD29"/>
    </sheetView>
  </sheetViews>
  <sheetFormatPr defaultRowHeight="15" x14ac:dyDescent="0.25"/>
  <cols>
    <col min="1" max="1" width="32.5703125" customWidth="1"/>
    <col min="2" max="2" width="15.140625" customWidth="1"/>
    <col min="3" max="13" width="14.7109375" customWidth="1"/>
    <col min="15" max="15" width="13.140625" customWidth="1"/>
    <col min="16" max="16" width="12.85546875" customWidth="1"/>
    <col min="17" max="17" width="19.85546875" customWidth="1"/>
    <col min="18" max="18" width="17.28515625" customWidth="1"/>
  </cols>
  <sheetData>
    <row r="1" spans="1:18" ht="19.5" thickBot="1" x14ac:dyDescent="0.35">
      <c r="A1" s="24" t="s">
        <v>0</v>
      </c>
      <c r="B1" s="25"/>
      <c r="C1" s="25"/>
      <c r="D1" s="25"/>
      <c r="E1" s="25"/>
      <c r="F1" s="25"/>
      <c r="G1" s="26"/>
      <c r="H1" s="26"/>
      <c r="I1" s="26"/>
      <c r="J1" s="144" t="s">
        <v>1</v>
      </c>
      <c r="K1" s="145"/>
      <c r="L1" s="145"/>
      <c r="M1" s="146"/>
    </row>
    <row r="2" spans="1:18" ht="15.75" customHeight="1" thickBot="1" x14ac:dyDescent="0.3">
      <c r="A2" s="27" t="s">
        <v>2</v>
      </c>
      <c r="B2" s="40" t="s">
        <v>3</v>
      </c>
      <c r="C2" s="28"/>
      <c r="D2" s="28"/>
      <c r="E2" s="28"/>
      <c r="F2" s="28"/>
      <c r="G2" s="29"/>
      <c r="H2" s="29"/>
      <c r="I2" s="29"/>
      <c r="J2" s="28"/>
      <c r="K2" s="28"/>
      <c r="L2" s="28"/>
      <c r="M2" s="30"/>
    </row>
    <row r="3" spans="1:18" ht="15.75" thickBot="1" x14ac:dyDescent="0.3">
      <c r="A3" s="27" t="s">
        <v>4</v>
      </c>
      <c r="B3" s="44">
        <v>20</v>
      </c>
      <c r="C3" s="28"/>
      <c r="D3" s="28"/>
      <c r="E3" s="28"/>
      <c r="F3" s="28"/>
      <c r="G3" s="29"/>
      <c r="H3" s="29"/>
      <c r="I3" s="29"/>
      <c r="J3" s="28"/>
      <c r="K3" s="28"/>
      <c r="L3" s="28"/>
      <c r="M3" s="30"/>
    </row>
    <row r="4" spans="1:18" ht="16.5" thickBot="1" x14ac:dyDescent="0.3">
      <c r="A4" s="31" t="s">
        <v>5</v>
      </c>
      <c r="B4" s="137" t="s">
        <v>6</v>
      </c>
      <c r="C4" s="138"/>
      <c r="D4" s="138"/>
      <c r="E4" s="139"/>
      <c r="F4" s="140" t="s">
        <v>7</v>
      </c>
      <c r="G4" s="141"/>
      <c r="H4" s="141"/>
      <c r="I4" s="142"/>
      <c r="J4" s="140" t="s">
        <v>8</v>
      </c>
      <c r="K4" s="141"/>
      <c r="L4" s="141"/>
      <c r="M4" s="143"/>
    </row>
    <row r="5" spans="1:18" ht="15.75" thickBot="1" x14ac:dyDescent="0.3">
      <c r="A5" s="75"/>
      <c r="B5" s="76" t="s">
        <v>9</v>
      </c>
      <c r="C5" s="77" t="s">
        <v>10</v>
      </c>
      <c r="D5" s="77" t="s">
        <v>11</v>
      </c>
      <c r="E5" s="78" t="s">
        <v>12</v>
      </c>
      <c r="F5" s="79" t="s">
        <v>9</v>
      </c>
      <c r="G5" s="80" t="s">
        <v>10</v>
      </c>
      <c r="H5" s="80" t="s">
        <v>11</v>
      </c>
      <c r="I5" s="81" t="s">
        <v>13</v>
      </c>
      <c r="J5" s="79" t="s">
        <v>9</v>
      </c>
      <c r="K5" s="80" t="s">
        <v>10</v>
      </c>
      <c r="L5" s="80" t="s">
        <v>11</v>
      </c>
      <c r="M5" s="82" t="s">
        <v>13</v>
      </c>
      <c r="O5" s="72"/>
      <c r="P5" s="73" t="s">
        <v>14</v>
      </c>
      <c r="Q5" s="73"/>
      <c r="R5" s="74"/>
    </row>
    <row r="6" spans="1:18" ht="15.75" thickBot="1" x14ac:dyDescent="0.3">
      <c r="A6" s="75"/>
      <c r="B6" s="45">
        <v>5</v>
      </c>
      <c r="C6" s="46">
        <v>3</v>
      </c>
      <c r="D6" s="46">
        <v>1</v>
      </c>
      <c r="E6" s="46">
        <f>MAX(B6:D6)</f>
        <v>5</v>
      </c>
      <c r="F6" s="83"/>
      <c r="G6" s="84"/>
      <c r="H6" s="84"/>
      <c r="I6" s="85"/>
      <c r="J6" s="79"/>
      <c r="K6" s="80"/>
      <c r="L6" s="80"/>
      <c r="M6" s="82"/>
      <c r="O6" s="70"/>
      <c r="P6" s="70" t="s">
        <v>15</v>
      </c>
      <c r="Q6" s="70" t="s">
        <v>16</v>
      </c>
      <c r="R6" s="70" t="s">
        <v>17</v>
      </c>
    </row>
    <row r="7" spans="1:18" x14ac:dyDescent="0.25">
      <c r="A7" s="47" t="s">
        <v>18</v>
      </c>
      <c r="B7" s="32">
        <f>COUNTIF('DoITS Requirements '!$C$4:$C$50,"High")*$B$6</f>
        <v>160</v>
      </c>
      <c r="C7" s="33">
        <f>COUNTIF('DoITS Requirements '!$C$4:$C$50,"Medium")*$C$6</f>
        <v>45</v>
      </c>
      <c r="D7" s="33">
        <f>COUNTIF('DoITS Requirements '!$C$4:$C$50,"Low")*$D$6</f>
        <v>0</v>
      </c>
      <c r="E7" s="34">
        <f t="shared" ref="E7:E8" si="0">SUM(B7:D7)</f>
        <v>205</v>
      </c>
      <c r="F7" s="32">
        <f>(SUMIF('DoITS Requirements '!$C$4:$C$50,"High",'DoITS Requirements '!$T$4:$T$50))</f>
        <v>0</v>
      </c>
      <c r="G7" s="33">
        <f>(SUMIF('DoITS Requirements '!$C$4:$C$50,"Medium",'DoITS Requirements '!$T$4:$T$50))</f>
        <v>0</v>
      </c>
      <c r="H7" s="33">
        <f>(SUMIF('DoITS Requirements '!$C$4:$C$50,"Low",'DoITS Requirements '!$T$4:$T$50))</f>
        <v>0</v>
      </c>
      <c r="I7" s="34">
        <f t="shared" ref="I7:I8" si="1">SUM(F7:H7)</f>
        <v>0</v>
      </c>
      <c r="J7" s="32">
        <f t="shared" ref="J7:L8" si="2">IF(F7&gt;0,F7*($B$3/$E$9),0)</f>
        <v>0</v>
      </c>
      <c r="K7" s="33">
        <f t="shared" si="2"/>
        <v>0</v>
      </c>
      <c r="L7" s="33">
        <f t="shared" si="2"/>
        <v>0</v>
      </c>
      <c r="M7" s="39">
        <f>SUM(J7:L7)</f>
        <v>0</v>
      </c>
      <c r="O7" s="68" t="s">
        <v>19</v>
      </c>
      <c r="P7" s="68">
        <v>4</v>
      </c>
      <c r="Q7" s="69" t="s">
        <v>20</v>
      </c>
      <c r="R7" s="71"/>
    </row>
    <row r="8" spans="1:18" x14ac:dyDescent="0.25">
      <c r="A8" s="47" t="s">
        <v>21</v>
      </c>
      <c r="B8" s="32">
        <f>COUNTIF('Business Requirements  '!$C$4:$C$39,"High")*$B$6</f>
        <v>95</v>
      </c>
      <c r="C8" s="33">
        <f>COUNTIF('Business Requirements  '!$C$4:$C$39,"Medium")*$C$6</f>
        <v>36</v>
      </c>
      <c r="D8" s="33">
        <f>COUNTIF('Business Requirements  '!$C$4:$C$39,"Low")*$D$6</f>
        <v>5</v>
      </c>
      <c r="E8" s="34">
        <f t="shared" si="0"/>
        <v>136</v>
      </c>
      <c r="F8" s="32">
        <f>SUMIF('Business Requirements  '!$C$4:$C$39,"High",'Business Requirements  '!$T$4:$T$39)</f>
        <v>0</v>
      </c>
      <c r="G8" s="33">
        <f>SUMIF('Business Requirements  '!$C$4:$C$39,"Medium",'Business Requirements  '!$T$4:$T$39)</f>
        <v>0</v>
      </c>
      <c r="H8" s="33">
        <f>SUMIF('Business Requirements  '!$C$4:$C$39,"Low",'Business Requirements  '!$T$4:$T$39)</f>
        <v>0</v>
      </c>
      <c r="I8" s="34">
        <f t="shared" si="1"/>
        <v>0</v>
      </c>
      <c r="J8" s="32">
        <f t="shared" si="2"/>
        <v>0</v>
      </c>
      <c r="K8" s="33">
        <f t="shared" si="2"/>
        <v>0</v>
      </c>
      <c r="L8" s="33">
        <f t="shared" si="2"/>
        <v>0</v>
      </c>
      <c r="M8" s="39">
        <f t="shared" ref="M8" si="3">SUM(J8:L8)</f>
        <v>0</v>
      </c>
      <c r="O8" s="68" t="s">
        <v>22</v>
      </c>
      <c r="P8" s="68">
        <v>4</v>
      </c>
      <c r="Q8" s="68">
        <v>500</v>
      </c>
      <c r="R8" s="67"/>
    </row>
    <row r="9" spans="1:18" ht="15.75" thickBot="1" x14ac:dyDescent="0.3">
      <c r="A9" s="35" t="s">
        <v>24</v>
      </c>
      <c r="B9" s="86">
        <f t="shared" ref="B9:M9" si="4">SUM(B7:B8)</f>
        <v>255</v>
      </c>
      <c r="C9" s="36">
        <f t="shared" si="4"/>
        <v>81</v>
      </c>
      <c r="D9" s="36">
        <f t="shared" si="4"/>
        <v>5</v>
      </c>
      <c r="E9" s="37">
        <f t="shared" si="4"/>
        <v>341</v>
      </c>
      <c r="F9" s="86">
        <f t="shared" si="4"/>
        <v>0</v>
      </c>
      <c r="G9" s="36">
        <f t="shared" si="4"/>
        <v>0</v>
      </c>
      <c r="H9" s="36">
        <f t="shared" si="4"/>
        <v>0</v>
      </c>
      <c r="I9" s="37">
        <f t="shared" si="4"/>
        <v>0</v>
      </c>
      <c r="J9" s="86">
        <f t="shared" si="4"/>
        <v>0</v>
      </c>
      <c r="K9" s="36">
        <f t="shared" si="4"/>
        <v>0</v>
      </c>
      <c r="L9" s="36">
        <f t="shared" si="4"/>
        <v>0</v>
      </c>
      <c r="M9" s="38">
        <f t="shared" si="4"/>
        <v>0</v>
      </c>
      <c r="O9" s="68"/>
      <c r="P9" s="68"/>
      <c r="Q9" s="68"/>
      <c r="R9" s="67"/>
    </row>
    <row r="10" spans="1:18" ht="15.75" thickBot="1" x14ac:dyDescent="0.3"/>
    <row r="11" spans="1:18" ht="19.5" thickBot="1" x14ac:dyDescent="0.35">
      <c r="A11" s="24" t="s">
        <v>0</v>
      </c>
      <c r="B11" s="25"/>
      <c r="C11" s="25"/>
      <c r="D11" s="25"/>
      <c r="E11" s="25"/>
      <c r="F11" s="25"/>
      <c r="G11" s="26"/>
      <c r="H11" s="26"/>
      <c r="I11" s="26"/>
      <c r="J11" s="144" t="s">
        <v>1</v>
      </c>
      <c r="K11" s="145"/>
      <c r="L11" s="145"/>
      <c r="M11" s="146"/>
    </row>
    <row r="12" spans="1:18" ht="15.75" thickBot="1" x14ac:dyDescent="0.3">
      <c r="A12" s="27" t="s">
        <v>2</v>
      </c>
      <c r="B12" s="40" t="s">
        <v>25</v>
      </c>
      <c r="C12" s="28"/>
      <c r="D12" s="28"/>
      <c r="E12" s="28"/>
      <c r="F12" s="28"/>
      <c r="G12" s="29"/>
      <c r="H12" s="29"/>
      <c r="I12" s="29"/>
      <c r="J12" s="28"/>
      <c r="K12" s="28"/>
      <c r="L12" s="28"/>
      <c r="M12" s="30"/>
    </row>
    <row r="13" spans="1:18" ht="15.75" thickBot="1" x14ac:dyDescent="0.3">
      <c r="A13" s="27" t="s">
        <v>4</v>
      </c>
      <c r="B13" s="44">
        <v>25</v>
      </c>
      <c r="C13" s="28"/>
      <c r="D13" s="28"/>
      <c r="E13" s="28"/>
      <c r="F13" s="28"/>
      <c r="G13" s="29"/>
      <c r="H13" s="29"/>
      <c r="I13" s="29"/>
      <c r="J13" s="28"/>
      <c r="K13" s="28"/>
      <c r="L13" s="28"/>
      <c r="M13" s="30"/>
    </row>
    <row r="14" spans="1:18" ht="15" customHeight="1" thickBot="1" x14ac:dyDescent="0.3">
      <c r="A14" s="31" t="s">
        <v>5</v>
      </c>
      <c r="B14" s="137" t="s">
        <v>6</v>
      </c>
      <c r="C14" s="147"/>
      <c r="D14" s="147"/>
      <c r="E14" s="148"/>
      <c r="F14" s="149" t="s">
        <v>7</v>
      </c>
      <c r="G14" s="150"/>
      <c r="H14" s="150"/>
      <c r="I14" s="151"/>
      <c r="J14" s="149" t="s">
        <v>8</v>
      </c>
      <c r="K14" s="150"/>
      <c r="L14" s="150"/>
      <c r="M14" s="152"/>
    </row>
    <row r="15" spans="1:18" ht="15.75" thickBot="1" x14ac:dyDescent="0.3">
      <c r="A15" s="87"/>
      <c r="B15" s="88" t="s">
        <v>9</v>
      </c>
      <c r="C15" s="89" t="s">
        <v>10</v>
      </c>
      <c r="D15" s="89" t="s">
        <v>11</v>
      </c>
      <c r="E15" s="90" t="s">
        <v>12</v>
      </c>
      <c r="F15" s="91" t="s">
        <v>9</v>
      </c>
      <c r="G15" s="92" t="s">
        <v>10</v>
      </c>
      <c r="H15" s="92" t="s">
        <v>11</v>
      </c>
      <c r="I15" s="93" t="s">
        <v>13</v>
      </c>
      <c r="J15" s="91" t="s">
        <v>9</v>
      </c>
      <c r="K15" s="92" t="s">
        <v>10</v>
      </c>
      <c r="L15" s="92" t="s">
        <v>11</v>
      </c>
      <c r="M15" s="94" t="s">
        <v>13</v>
      </c>
      <c r="O15" s="72"/>
      <c r="P15" s="73" t="s">
        <v>14</v>
      </c>
      <c r="Q15" s="73"/>
      <c r="R15" s="74"/>
    </row>
    <row r="16" spans="1:18" ht="15.75" thickBot="1" x14ac:dyDescent="0.3">
      <c r="A16" s="87"/>
      <c r="B16" s="45">
        <v>5</v>
      </c>
      <c r="C16" s="46">
        <v>3</v>
      </c>
      <c r="D16" s="46">
        <v>1</v>
      </c>
      <c r="E16" s="46">
        <f>MAX(B16:D16)</f>
        <v>5</v>
      </c>
      <c r="F16" s="95"/>
      <c r="G16" s="96"/>
      <c r="H16" s="96"/>
      <c r="I16" s="97"/>
      <c r="J16" s="91"/>
      <c r="K16" s="92"/>
      <c r="L16" s="92"/>
      <c r="M16" s="94"/>
      <c r="O16" s="68"/>
      <c r="P16" s="68"/>
      <c r="Q16" s="68"/>
      <c r="R16" s="67"/>
    </row>
    <row r="17" spans="1:18" x14ac:dyDescent="0.25">
      <c r="A17" s="47" t="s">
        <v>18</v>
      </c>
      <c r="B17" s="32">
        <f>(COUNTIF('DoITS Requirements '!$C$4:$C$50,"High")*$B$16)</f>
        <v>160</v>
      </c>
      <c r="C17" s="33">
        <f>(COUNTIF('DoITS Requirements '!$C$4:$C$50,"Medium")*$C$16)</f>
        <v>45</v>
      </c>
      <c r="D17" s="33">
        <f>(COUNTIF('DoITS Requirements '!$C$4:$C$50,"Low")*$D$16)</f>
        <v>0</v>
      </c>
      <c r="E17" s="34">
        <f t="shared" ref="E17:E18" si="5">SUM(B17:D17)</f>
        <v>205</v>
      </c>
      <c r="F17" s="32">
        <f>(SUMIF('DoITS Requirements '!$C$4:$C$50,"High",'DoITS Requirements '!$T$4:$T$50))</f>
        <v>0</v>
      </c>
      <c r="G17" s="33">
        <f>(SUMIF('DoITS Requirements '!$C$4:$C$50,"Medium",'DoITS Requirements '!$T$4:$T$50))</f>
        <v>0</v>
      </c>
      <c r="H17" s="33">
        <f>(SUMIF('DoITS Requirements '!$C$4:$C$50,"Low",'DoITS Requirements '!$T$4:$T$50))</f>
        <v>0</v>
      </c>
      <c r="I17" s="34">
        <f t="shared" ref="I17:I18" si="6">SUM(F17:H17)</f>
        <v>0</v>
      </c>
      <c r="J17" s="32">
        <f t="shared" ref="J17:L18" si="7">IF(F17&gt;0,F17*($B$13/$E$19),0)</f>
        <v>0</v>
      </c>
      <c r="K17" s="33">
        <f t="shared" si="7"/>
        <v>0</v>
      </c>
      <c r="L17" s="33">
        <f t="shared" si="7"/>
        <v>0</v>
      </c>
      <c r="M17" s="39">
        <f>SUM(J17:L17)</f>
        <v>0</v>
      </c>
      <c r="O17" s="68" t="s">
        <v>19</v>
      </c>
      <c r="P17" s="68">
        <v>4</v>
      </c>
      <c r="Q17" s="69" t="s">
        <v>20</v>
      </c>
      <c r="R17" s="71"/>
    </row>
    <row r="18" spans="1:18" x14ac:dyDescent="0.25">
      <c r="A18" s="47" t="s">
        <v>21</v>
      </c>
      <c r="B18" s="32">
        <f>COUNTIF('Business Requirements  '!$C$4:$C$39,"High")*$B$16</f>
        <v>95</v>
      </c>
      <c r="C18" s="33">
        <f>COUNTIF('Business Requirements  '!$C$4:$C$39,"Medium")*$C$16</f>
        <v>36</v>
      </c>
      <c r="D18" s="33">
        <f>COUNTIF('Business Requirements  '!$C$4:$C$39,"Low")*$D$16</f>
        <v>5</v>
      </c>
      <c r="E18" s="34">
        <f t="shared" si="5"/>
        <v>136</v>
      </c>
      <c r="F18" s="32">
        <f>SUMIF('Business Requirements  '!$C$4:$C$39,"High",'Business Requirements  '!$T$4:$T$39)</f>
        <v>0</v>
      </c>
      <c r="G18" s="33">
        <f>SUMIF('Business Requirements  '!$C$4:$C$39,"Medium",'Business Requirements  '!$T$4:$T$39)</f>
        <v>0</v>
      </c>
      <c r="H18" s="33">
        <f>SUMIF('Business Requirements  '!$C$4:$C$39,"Low",'Business Requirements  '!$T$4:$T$39)</f>
        <v>0</v>
      </c>
      <c r="I18" s="34">
        <f t="shared" si="6"/>
        <v>0</v>
      </c>
      <c r="J18" s="32">
        <f t="shared" si="7"/>
        <v>0</v>
      </c>
      <c r="K18" s="33">
        <f t="shared" si="7"/>
        <v>0</v>
      </c>
      <c r="L18" s="33">
        <f t="shared" si="7"/>
        <v>0</v>
      </c>
      <c r="M18" s="39">
        <f t="shared" ref="M18" si="8">SUM(J18:L18)</f>
        <v>0</v>
      </c>
      <c r="O18" s="68" t="s">
        <v>22</v>
      </c>
      <c r="P18" s="68">
        <v>4</v>
      </c>
      <c r="Q18" s="68">
        <v>500</v>
      </c>
      <c r="R18" s="67"/>
    </row>
    <row r="19" spans="1:18" ht="15.75" thickBot="1" x14ac:dyDescent="0.3">
      <c r="A19" s="35" t="s">
        <v>24</v>
      </c>
      <c r="B19" s="86">
        <f t="shared" ref="B19:M19" si="9">SUM(B17:B18)</f>
        <v>255</v>
      </c>
      <c r="C19" s="36">
        <f t="shared" si="9"/>
        <v>81</v>
      </c>
      <c r="D19" s="36">
        <f t="shared" si="9"/>
        <v>5</v>
      </c>
      <c r="E19" s="37">
        <f t="shared" si="9"/>
        <v>341</v>
      </c>
      <c r="F19" s="86">
        <f t="shared" si="9"/>
        <v>0</v>
      </c>
      <c r="G19" s="36">
        <f t="shared" si="9"/>
        <v>0</v>
      </c>
      <c r="H19" s="36">
        <f t="shared" si="9"/>
        <v>0</v>
      </c>
      <c r="I19" s="37">
        <f t="shared" si="9"/>
        <v>0</v>
      </c>
      <c r="J19" s="86">
        <f t="shared" si="9"/>
        <v>0</v>
      </c>
      <c r="K19" s="36">
        <f t="shared" si="9"/>
        <v>0</v>
      </c>
      <c r="L19" s="36">
        <f t="shared" si="9"/>
        <v>0</v>
      </c>
      <c r="M19" s="38">
        <f t="shared" si="9"/>
        <v>0</v>
      </c>
    </row>
    <row r="20" spans="1:18" ht="15.75" thickBot="1" x14ac:dyDescent="0.3"/>
    <row r="21" spans="1:18" ht="19.5" thickBot="1" x14ac:dyDescent="0.35">
      <c r="A21" s="24" t="s">
        <v>0</v>
      </c>
      <c r="B21" s="25"/>
      <c r="C21" s="25"/>
      <c r="D21" s="25"/>
      <c r="E21" s="25"/>
      <c r="F21" s="25"/>
      <c r="G21" s="26"/>
      <c r="H21" s="26"/>
      <c r="I21" s="26"/>
      <c r="J21" s="144" t="s">
        <v>1</v>
      </c>
      <c r="K21" s="145"/>
      <c r="L21" s="145"/>
      <c r="M21" s="146"/>
    </row>
    <row r="22" spans="1:18" ht="15.75" thickBot="1" x14ac:dyDescent="0.3">
      <c r="A22" s="27" t="s">
        <v>2</v>
      </c>
      <c r="B22" s="40" t="s">
        <v>26</v>
      </c>
      <c r="C22" s="28"/>
      <c r="D22" s="28"/>
      <c r="E22" s="28"/>
      <c r="F22" s="28"/>
      <c r="G22" s="29"/>
      <c r="H22" s="29"/>
      <c r="I22" s="29"/>
      <c r="J22" s="28"/>
      <c r="K22" s="28"/>
      <c r="L22" s="28"/>
      <c r="M22" s="30"/>
    </row>
    <row r="23" spans="1:18" ht="15.75" thickBot="1" x14ac:dyDescent="0.3">
      <c r="A23" s="27" t="s">
        <v>4</v>
      </c>
      <c r="B23" s="44">
        <v>25</v>
      </c>
      <c r="C23" s="28"/>
      <c r="D23" s="28"/>
      <c r="E23" s="28"/>
      <c r="F23" s="28"/>
      <c r="G23" s="29"/>
      <c r="H23" s="29"/>
      <c r="I23" s="29"/>
      <c r="J23" s="28"/>
      <c r="K23" s="28"/>
      <c r="L23" s="28"/>
      <c r="M23" s="30"/>
    </row>
    <row r="24" spans="1:18" ht="15" customHeight="1" x14ac:dyDescent="0.25">
      <c r="A24" s="31" t="s">
        <v>5</v>
      </c>
      <c r="B24" s="137" t="s">
        <v>6</v>
      </c>
      <c r="C24" s="147"/>
      <c r="D24" s="147"/>
      <c r="E24" s="148"/>
      <c r="F24" s="149" t="s">
        <v>7</v>
      </c>
      <c r="G24" s="150"/>
      <c r="H24" s="150"/>
      <c r="I24" s="151"/>
      <c r="J24" s="149" t="s">
        <v>8</v>
      </c>
      <c r="K24" s="150"/>
      <c r="L24" s="150"/>
      <c r="M24" s="152"/>
    </row>
    <row r="25" spans="1:18" ht="15.75" thickBot="1" x14ac:dyDescent="0.3">
      <c r="A25" s="87"/>
      <c r="B25" s="88" t="s">
        <v>9</v>
      </c>
      <c r="C25" s="89" t="s">
        <v>10</v>
      </c>
      <c r="D25" s="89" t="s">
        <v>11</v>
      </c>
      <c r="E25" s="90" t="s">
        <v>12</v>
      </c>
      <c r="F25" s="91" t="s">
        <v>9</v>
      </c>
      <c r="G25" s="92" t="s">
        <v>10</v>
      </c>
      <c r="H25" s="92" t="s">
        <v>11</v>
      </c>
      <c r="I25" s="93" t="s">
        <v>13</v>
      </c>
      <c r="J25" s="91" t="s">
        <v>9</v>
      </c>
      <c r="K25" s="92" t="s">
        <v>10</v>
      </c>
      <c r="L25" s="92" t="s">
        <v>11</v>
      </c>
      <c r="M25" s="94" t="s">
        <v>13</v>
      </c>
    </row>
    <row r="26" spans="1:18" ht="15.75" thickBot="1" x14ac:dyDescent="0.3">
      <c r="A26" s="87"/>
      <c r="B26" s="45">
        <v>5</v>
      </c>
      <c r="C26" s="46">
        <v>3</v>
      </c>
      <c r="D26" s="46">
        <v>1</v>
      </c>
      <c r="E26" s="46">
        <f>MAX(B26:D26)</f>
        <v>5</v>
      </c>
      <c r="F26" s="95"/>
      <c r="G26" s="96"/>
      <c r="H26" s="96"/>
      <c r="I26" s="97"/>
      <c r="J26" s="91"/>
      <c r="K26" s="92"/>
      <c r="L26" s="92"/>
      <c r="M26" s="94"/>
      <c r="O26" s="72"/>
      <c r="P26" s="73" t="s">
        <v>14</v>
      </c>
      <c r="Q26" s="73"/>
      <c r="R26" s="74"/>
    </row>
    <row r="27" spans="1:18" x14ac:dyDescent="0.25">
      <c r="A27" s="47" t="s">
        <v>18</v>
      </c>
      <c r="B27" s="32">
        <f>(COUNTIF('DoITS Requirements '!$C$4:$C$200,"High")*$B$26) - (COUNTIF('DoITS Requirements '!$C$11:$C$20,"High")*$B$26)</f>
        <v>135</v>
      </c>
      <c r="C27" s="33">
        <f>(COUNTIF('DoITS Requirements '!$C$4:$C$50,"Medium")*$C$26) - (COUNTIF('DoITS Requirements '!$C$11:$C$20,"Medium")*$C$26)</f>
        <v>30</v>
      </c>
      <c r="D27" s="33">
        <f>(COUNTIF('DoITS Requirements '!$C$4:$C$50,"Low")*$D$26)-(COUNTIF('DoITS Requirements '!$C$11:$C$20,"Low")*$D$26)</f>
        <v>0</v>
      </c>
      <c r="E27" s="34">
        <f t="shared" ref="E27:E28" si="10">SUM(B27:D27)</f>
        <v>165</v>
      </c>
      <c r="F27" s="32">
        <f>(SUMIF('DoITS Requirements '!$C$4:$C$50,"High",'DoITS Requirements '!$T$4:$T$50))-(SUMIF('DoITS Requirements '!$C$11:$C$20,"High",'DoITS Requirements '!$T$11:$T$20))</f>
        <v>0</v>
      </c>
      <c r="G27" s="33">
        <f>(SUMIF('DoITS Requirements '!$C$4:$C$50,"Medium",'DoITS Requirements '!$T$4:$T$50))-(SUMIF('DoITS Requirements '!$C$11:$C$20,"Medium",'DoITS Requirements '!$T$11:$T$20))</f>
        <v>0</v>
      </c>
      <c r="H27" s="33">
        <f>(SUMIF('DoITS Requirements '!$C$4:$C$50,"Low",'DoITS Requirements '!$T$4:$T$50))-(SUMIF('DoITS Requirements '!$C$11:$C$20,"low",'DoITS Requirements '!$T$11:$T$20))</f>
        <v>0</v>
      </c>
      <c r="I27" s="34">
        <f t="shared" ref="I27:I28" si="11">SUM(F27:H27)</f>
        <v>0</v>
      </c>
      <c r="J27" s="32">
        <f>IF(F27&gt;0,F27*($B$23/$E$29),0)</f>
        <v>0</v>
      </c>
      <c r="K27" s="33">
        <f>IF(G27&gt;0,G27*($B$23/$E$29),0)</f>
        <v>0</v>
      </c>
      <c r="L27" s="33">
        <f>IF(H27&gt;0,H27*($B$23/$E$29),0)</f>
        <v>0</v>
      </c>
      <c r="M27" s="39">
        <f>SUM(J27:L27)</f>
        <v>0</v>
      </c>
      <c r="O27" s="68"/>
      <c r="P27" s="68"/>
      <c r="Q27" s="68"/>
      <c r="R27" s="67"/>
    </row>
    <row r="28" spans="1:18" x14ac:dyDescent="0.25">
      <c r="A28" s="47" t="s">
        <v>21</v>
      </c>
      <c r="B28" s="32">
        <f>COUNTIF('Business Requirements  '!$C$4:$C$39,"High")*$B$26</f>
        <v>95</v>
      </c>
      <c r="C28" s="33">
        <f>COUNTIF('Business Requirements  '!$C$4:$C$39,"Medium")*$C$26</f>
        <v>36</v>
      </c>
      <c r="D28" s="33">
        <f>COUNTIF('Business Requirements  '!$C$4:$C$39,"Low")*$D$26</f>
        <v>5</v>
      </c>
      <c r="E28" s="34">
        <f t="shared" si="10"/>
        <v>136</v>
      </c>
      <c r="F28" s="32">
        <f>SUMIF('Business Requirements  '!$C$4:$C$39,"High",'Business Requirements  '!$T$4:$T$39)</f>
        <v>0</v>
      </c>
      <c r="G28" s="33">
        <f>SUMIF('Business Requirements  '!$C$4:$C$39,"Medium",'Business Requirements  '!$T$4:$T$39)</f>
        <v>0</v>
      </c>
      <c r="H28" s="33">
        <f>SUMIF('Business Requirements  '!$C$4:$C$39,"Low",'Business Requirements  '!$T$4:$T$39)</f>
        <v>0</v>
      </c>
      <c r="I28" s="34">
        <f t="shared" si="11"/>
        <v>0</v>
      </c>
      <c r="J28" s="32">
        <f>IF(F28&gt;0,F28*($B$23/$E$47),0)</f>
        <v>0</v>
      </c>
      <c r="K28" s="33">
        <f>IF(G28&gt;0,G28*($B$23/$E$29),0)</f>
        <v>0</v>
      </c>
      <c r="L28" s="33">
        <f>IF(H28&gt;0,H28*($B$23/$E$29),0)</f>
        <v>0</v>
      </c>
      <c r="M28" s="39">
        <f t="shared" ref="M28" si="12">SUM(J28:L28)</f>
        <v>0</v>
      </c>
      <c r="O28" s="68" t="s">
        <v>19</v>
      </c>
      <c r="P28" s="68">
        <v>4</v>
      </c>
      <c r="Q28" s="69" t="s">
        <v>20</v>
      </c>
      <c r="R28" s="71" t="s">
        <v>27</v>
      </c>
    </row>
    <row r="29" spans="1:18" ht="15.75" thickBot="1" x14ac:dyDescent="0.3">
      <c r="A29" s="35" t="s">
        <v>24</v>
      </c>
      <c r="B29" s="86">
        <f t="shared" ref="B29:M29" si="13">SUM(B27:B28)</f>
        <v>230</v>
      </c>
      <c r="C29" s="36">
        <f t="shared" si="13"/>
        <v>66</v>
      </c>
      <c r="D29" s="36">
        <f t="shared" si="13"/>
        <v>5</v>
      </c>
      <c r="E29" s="37">
        <f t="shared" si="13"/>
        <v>301</v>
      </c>
      <c r="F29" s="86">
        <f t="shared" si="13"/>
        <v>0</v>
      </c>
      <c r="G29" s="36">
        <f t="shared" si="13"/>
        <v>0</v>
      </c>
      <c r="H29" s="36">
        <f t="shared" si="13"/>
        <v>0</v>
      </c>
      <c r="I29" s="37">
        <f t="shared" si="13"/>
        <v>0</v>
      </c>
      <c r="J29" s="86">
        <f t="shared" si="13"/>
        <v>0</v>
      </c>
      <c r="K29" s="36">
        <f t="shared" si="13"/>
        <v>0</v>
      </c>
      <c r="L29" s="36">
        <f t="shared" si="13"/>
        <v>0</v>
      </c>
      <c r="M29" s="38">
        <f t="shared" si="13"/>
        <v>0</v>
      </c>
      <c r="O29" s="68" t="s">
        <v>23</v>
      </c>
      <c r="P29" s="68">
        <v>4</v>
      </c>
      <c r="Q29" s="68">
        <v>200</v>
      </c>
      <c r="R29" s="67"/>
    </row>
  </sheetData>
  <sheetProtection selectLockedCells="1" selectUnlockedCells="1"/>
  <mergeCells count="12">
    <mergeCell ref="B4:E4"/>
    <mergeCell ref="F4:I4"/>
    <mergeCell ref="J4:M4"/>
    <mergeCell ref="J1:M1"/>
    <mergeCell ref="B24:E24"/>
    <mergeCell ref="F24:I24"/>
    <mergeCell ref="J24:M24"/>
    <mergeCell ref="J11:M11"/>
    <mergeCell ref="B14:E14"/>
    <mergeCell ref="F14:I14"/>
    <mergeCell ref="J14:M14"/>
    <mergeCell ref="J21:M21"/>
  </mergeCells>
  <conditionalFormatting sqref="B2">
    <cfRule type="cellIs" dxfId="197" priority="11" operator="equal">
      <formula>"Advantageous"</formula>
    </cfRule>
    <cfRule type="cellIs" dxfId="196" priority="12" operator="equal">
      <formula>"Not Needed"</formula>
    </cfRule>
    <cfRule type="cellIs" dxfId="195" priority="13" operator="equal">
      <formula>"Minimal"</formula>
    </cfRule>
    <cfRule type="cellIs" dxfId="194" priority="14" stopIfTrue="1" operator="equal">
      <formula>"Extremely Advantageous"</formula>
    </cfRule>
    <cfRule type="cellIs" dxfId="193" priority="15" stopIfTrue="1" operator="equal">
      <formula>"Highly Advantageous"</formula>
    </cfRule>
  </conditionalFormatting>
  <conditionalFormatting sqref="B12">
    <cfRule type="cellIs" dxfId="192" priority="6" operator="equal">
      <formula>"Advantageous"</formula>
    </cfRule>
    <cfRule type="cellIs" dxfId="191" priority="7" operator="equal">
      <formula>"Not Needed"</formula>
    </cfRule>
    <cfRule type="cellIs" dxfId="190" priority="8" operator="equal">
      <formula>"Minimal"</formula>
    </cfRule>
    <cfRule type="cellIs" dxfId="189" priority="9" stopIfTrue="1" operator="equal">
      <formula>"Extremely Advantageous"</formula>
    </cfRule>
    <cfRule type="cellIs" dxfId="188" priority="10" stopIfTrue="1" operator="equal">
      <formula>"Highly Advantageous"</formula>
    </cfRule>
  </conditionalFormatting>
  <conditionalFormatting sqref="B22">
    <cfRule type="cellIs" dxfId="187" priority="1" operator="equal">
      <formula>"Advantageous"</formula>
    </cfRule>
    <cfRule type="cellIs" dxfId="186" priority="2" operator="equal">
      <formula>"Not Needed"</formula>
    </cfRule>
    <cfRule type="cellIs" dxfId="185" priority="3" operator="equal">
      <formula>"Minimal"</formula>
    </cfRule>
    <cfRule type="cellIs" dxfId="184" priority="4" stopIfTrue="1" operator="equal">
      <formula>"Extremely Advantageous"</formula>
    </cfRule>
    <cfRule type="cellIs" dxfId="183" priority="5" stopIfTrue="1" operator="equal">
      <formula>"Highly Advantageous"</formula>
    </cfRule>
  </conditionalFormatting>
  <pageMargins left="0.7" right="0.7" top="0.75" bottom="0.75" header="0.3" footer="0.3"/>
  <pageSetup scale="58" orientation="landscape" r:id="rId1"/>
  <headerFooter>
    <oddHeader>&amp;F</oddHeader>
    <oddFooter>&amp;L&amp;A&amp;C&amp;B Confidential&amp;B&amp;RPage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8DDF-6378-4FCE-99F7-F6D74AF103E4}">
  <sheetPr codeName="Sheet1">
    <pageSetUpPr fitToPage="1"/>
  </sheetPr>
  <dimension ref="A1:H16"/>
  <sheetViews>
    <sheetView tabSelected="1" zoomScale="80" zoomScaleNormal="80" workbookViewId="0">
      <selection activeCell="A3" sqref="A3:F11"/>
    </sheetView>
  </sheetViews>
  <sheetFormatPr defaultRowHeight="15" x14ac:dyDescent="0.25"/>
  <cols>
    <col min="1" max="1" width="9.140625" style="128"/>
    <col min="2" max="2" width="40" style="128" customWidth="1"/>
    <col min="3" max="5" width="9.140625" style="128"/>
    <col min="6" max="6" width="81.85546875" style="128" customWidth="1"/>
    <col min="7" max="8" width="9.140625" style="128"/>
  </cols>
  <sheetData>
    <row r="1" spans="1:6" ht="15.75" thickTop="1" x14ac:dyDescent="0.25">
      <c r="A1" s="125"/>
      <c r="B1" s="126"/>
      <c r="C1" s="126"/>
      <c r="D1" s="126"/>
      <c r="E1" s="126"/>
      <c r="F1" s="127"/>
    </row>
    <row r="2" spans="1:6" ht="37.5" customHeight="1" x14ac:dyDescent="0.25">
      <c r="A2" s="129" t="s">
        <v>28</v>
      </c>
      <c r="B2" s="130"/>
      <c r="C2" s="130"/>
      <c r="D2" s="130"/>
      <c r="E2" s="130"/>
      <c r="F2" s="131"/>
    </row>
    <row r="3" spans="1:6" ht="49.5" customHeight="1" x14ac:dyDescent="0.25">
      <c r="A3" s="153" t="s">
        <v>246</v>
      </c>
      <c r="B3" s="154"/>
      <c r="C3" s="154"/>
      <c r="D3" s="154"/>
      <c r="E3" s="154"/>
      <c r="F3" s="155"/>
    </row>
    <row r="4" spans="1:6" ht="63.75" customHeight="1" x14ac:dyDescent="0.25">
      <c r="A4" s="156"/>
      <c r="B4" s="154"/>
      <c r="C4" s="154"/>
      <c r="D4" s="154"/>
      <c r="E4" s="154"/>
      <c r="F4" s="155"/>
    </row>
    <row r="5" spans="1:6" ht="73.5" customHeight="1" x14ac:dyDescent="0.25">
      <c r="A5" s="156"/>
      <c r="B5" s="154"/>
      <c r="C5" s="154"/>
      <c r="D5" s="154"/>
      <c r="E5" s="154"/>
      <c r="F5" s="155"/>
    </row>
    <row r="6" spans="1:6" x14ac:dyDescent="0.25">
      <c r="A6" s="156"/>
      <c r="B6" s="154"/>
      <c r="C6" s="154"/>
      <c r="D6" s="154"/>
      <c r="E6" s="154"/>
      <c r="F6" s="155"/>
    </row>
    <row r="7" spans="1:6" x14ac:dyDescent="0.25">
      <c r="A7" s="156"/>
      <c r="B7" s="154"/>
      <c r="C7" s="154"/>
      <c r="D7" s="154"/>
      <c r="E7" s="154"/>
      <c r="F7" s="155"/>
    </row>
    <row r="8" spans="1:6" x14ac:dyDescent="0.25">
      <c r="A8" s="156"/>
      <c r="B8" s="154"/>
      <c r="C8" s="154"/>
      <c r="D8" s="154"/>
      <c r="E8" s="154"/>
      <c r="F8" s="155"/>
    </row>
    <row r="9" spans="1:6" x14ac:dyDescent="0.25">
      <c r="A9" s="156"/>
      <c r="B9" s="154"/>
      <c r="C9" s="154"/>
      <c r="D9" s="154"/>
      <c r="E9" s="154"/>
      <c r="F9" s="155"/>
    </row>
    <row r="10" spans="1:6" x14ac:dyDescent="0.25">
      <c r="A10" s="156"/>
      <c r="B10" s="154"/>
      <c r="C10" s="154"/>
      <c r="D10" s="154"/>
      <c r="E10" s="154"/>
      <c r="F10" s="155"/>
    </row>
    <row r="11" spans="1:6" ht="25.5" customHeight="1" thickBot="1" x14ac:dyDescent="0.3">
      <c r="A11" s="157"/>
      <c r="B11" s="158"/>
      <c r="C11" s="158"/>
      <c r="D11" s="158"/>
      <c r="E11" s="158"/>
      <c r="F11" s="159"/>
    </row>
    <row r="12" spans="1:6" ht="16.5" thickTop="1" thickBot="1" x14ac:dyDescent="0.3"/>
    <row r="13" spans="1:6" ht="15.75" thickBot="1" x14ac:dyDescent="0.3">
      <c r="B13" s="132" t="s">
        <v>29</v>
      </c>
      <c r="C13" s="162" t="s">
        <v>30</v>
      </c>
      <c r="D13" s="163"/>
      <c r="E13" s="163"/>
      <c r="F13" s="164"/>
    </row>
    <row r="14" spans="1:6" ht="39.75" customHeight="1" x14ac:dyDescent="0.25">
      <c r="B14" s="133" t="s">
        <v>240</v>
      </c>
      <c r="C14" s="154" t="s">
        <v>241</v>
      </c>
      <c r="D14" s="154"/>
      <c r="E14" s="154"/>
      <c r="F14" s="160"/>
    </row>
    <row r="15" spans="1:6" ht="37.5" customHeight="1" x14ac:dyDescent="0.25">
      <c r="B15" s="134" t="s">
        <v>242</v>
      </c>
      <c r="C15" s="160" t="s">
        <v>243</v>
      </c>
      <c r="D15" s="160"/>
      <c r="E15" s="160"/>
      <c r="F15" s="160"/>
    </row>
    <row r="16" spans="1:6" ht="46.5" customHeight="1" thickBot="1" x14ac:dyDescent="0.3">
      <c r="B16" s="135" t="s">
        <v>244</v>
      </c>
      <c r="C16" s="161" t="s">
        <v>245</v>
      </c>
      <c r="D16" s="161"/>
      <c r="E16" s="161"/>
      <c r="F16" s="161"/>
    </row>
  </sheetData>
  <sheetProtection algorithmName="SHA-512" hashValue="MggQvUo4ThzPozPKxfDW9VI4P8hl3f3jfNp0Af6GiZLwQNfOnYwT3lSbiTMbcnCOmYM/OI1kZLkSk68c3uw0fQ==" saltValue="BTrqP2P5M17M8Co9SQDpKw==" spinCount="100000" sheet="1" selectLockedCells="1" selectUnlockedCells="1"/>
  <mergeCells count="5">
    <mergeCell ref="A3:F11"/>
    <mergeCell ref="C14:F14"/>
    <mergeCell ref="C15:F15"/>
    <mergeCell ref="C16:F16"/>
    <mergeCell ref="C13:F13"/>
  </mergeCells>
  <pageMargins left="0.7" right="0.7" top="0.75" bottom="0.75" header="0.3" footer="0.3"/>
  <pageSetup scale="59" orientation="landscape" r:id="rId1"/>
  <headerFooter>
    <oddHeader>&amp;C&amp;F</oddHeader>
    <oddFooter>&amp;L&amp;D&amp;C&amp;A&amp;RPage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W66"/>
  <sheetViews>
    <sheetView zoomScale="85" zoomScaleNormal="85" workbookViewId="0">
      <pane ySplit="3" topLeftCell="A22" activePane="bottomLeft" state="frozen"/>
      <selection pane="bottomLeft" activeCell="E27" sqref="E27"/>
    </sheetView>
  </sheetViews>
  <sheetFormatPr defaultColWidth="9.140625" defaultRowHeight="12" customHeight="1" x14ac:dyDescent="0.25"/>
  <cols>
    <col min="1" max="1" width="10.7109375" style="2" customWidth="1"/>
    <col min="2" max="2" width="18.7109375" style="2" customWidth="1"/>
    <col min="3" max="3" width="32.28515625" style="3" customWidth="1"/>
    <col min="4" max="4" width="67" style="4" customWidth="1"/>
    <col min="5" max="5" width="65.7109375" style="65" customWidth="1"/>
    <col min="6" max="6" width="30.42578125" style="65" customWidth="1"/>
    <col min="7" max="7" width="30.7109375" style="66" customWidth="1"/>
    <col min="8" max="8" width="29.140625" style="66" bestFit="1" customWidth="1"/>
    <col min="9" max="9" width="10.7109375" hidden="1" customWidth="1"/>
    <col min="10" max="11" width="10" style="21" hidden="1" customWidth="1"/>
    <col min="12" max="20" width="8.7109375" style="21" hidden="1" customWidth="1"/>
    <col min="21" max="21" width="5.7109375" style="21" hidden="1" customWidth="1"/>
    <col min="22" max="22" width="18.5703125" style="21" hidden="1" customWidth="1"/>
    <col min="23" max="23" width="11.7109375" style="21" hidden="1" customWidth="1"/>
    <col min="24" max="16384" width="9.140625" style="21"/>
  </cols>
  <sheetData>
    <row r="1" spans="1:23" s="60" customFormat="1" ht="105" customHeight="1" thickBot="1" x14ac:dyDescent="0.3">
      <c r="A1" s="7" t="s">
        <v>31</v>
      </c>
      <c r="B1" s="7" t="s">
        <v>32</v>
      </c>
      <c r="C1" s="7" t="s">
        <v>33</v>
      </c>
      <c r="D1" s="7" t="s">
        <v>34</v>
      </c>
      <c r="E1" s="7" t="s">
        <v>35</v>
      </c>
      <c r="F1" s="7" t="s">
        <v>36</v>
      </c>
      <c r="G1" s="7" t="s">
        <v>37</v>
      </c>
      <c r="H1" s="7" t="s">
        <v>38</v>
      </c>
      <c r="I1" s="14" t="s">
        <v>39</v>
      </c>
      <c r="J1" s="14" t="s">
        <v>40</v>
      </c>
      <c r="K1" s="14" t="s">
        <v>41</v>
      </c>
      <c r="L1" s="14" t="s">
        <v>42</v>
      </c>
      <c r="M1" s="14" t="s">
        <v>43</v>
      </c>
      <c r="N1" s="14" t="s">
        <v>44</v>
      </c>
      <c r="O1" s="15" t="s">
        <v>45</v>
      </c>
      <c r="P1" s="15" t="s">
        <v>46</v>
      </c>
      <c r="Q1" s="15" t="s">
        <v>47</v>
      </c>
      <c r="R1" s="15" t="s">
        <v>48</v>
      </c>
      <c r="S1" s="15" t="s">
        <v>49</v>
      </c>
      <c r="T1" s="15" t="s">
        <v>50</v>
      </c>
      <c r="U1" s="16" t="s">
        <v>51</v>
      </c>
      <c r="V1" s="17" t="s">
        <v>52</v>
      </c>
      <c r="W1" s="59" t="s">
        <v>53</v>
      </c>
    </row>
    <row r="2" spans="1:23" s="60" customFormat="1" ht="26.25" customHeight="1" thickBot="1" x14ac:dyDescent="0.3">
      <c r="A2" s="51" t="s">
        <v>54</v>
      </c>
      <c r="B2" s="48"/>
      <c r="C2" s="136"/>
      <c r="D2" s="61"/>
      <c r="E2" s="61"/>
      <c r="F2" s="165" t="s">
        <v>55</v>
      </c>
      <c r="G2" s="166"/>
      <c r="H2" s="167"/>
      <c r="I2" s="41">
        <v>5</v>
      </c>
      <c r="J2" s="42">
        <v>2</v>
      </c>
      <c r="K2" s="42">
        <v>0</v>
      </c>
      <c r="L2" s="42">
        <v>3</v>
      </c>
      <c r="M2" s="42">
        <v>1</v>
      </c>
      <c r="N2" s="42">
        <v>0</v>
      </c>
      <c r="O2" s="42">
        <v>1</v>
      </c>
      <c r="P2" s="41">
        <v>0</v>
      </c>
      <c r="Q2" s="41">
        <v>0</v>
      </c>
      <c r="R2" s="43"/>
      <c r="S2" s="41" t="s">
        <v>56</v>
      </c>
      <c r="T2" s="18"/>
      <c r="U2" s="19"/>
      <c r="V2" s="20"/>
      <c r="W2" s="62"/>
    </row>
    <row r="3" spans="1:23" s="64" customFormat="1" ht="30" customHeight="1" x14ac:dyDescent="0.25">
      <c r="A3" s="8"/>
      <c r="B3" s="22"/>
      <c r="C3" s="9"/>
      <c r="D3" s="58" t="s">
        <v>57</v>
      </c>
      <c r="E3" s="63"/>
      <c r="F3" s="63"/>
      <c r="G3" s="9"/>
      <c r="H3" s="9"/>
      <c r="I3" s="9"/>
      <c r="J3" s="9"/>
      <c r="K3" s="9"/>
      <c r="L3" s="9"/>
      <c r="M3" s="9"/>
      <c r="N3" s="9"/>
      <c r="O3" s="9"/>
      <c r="P3" s="9"/>
      <c r="Q3" s="9"/>
      <c r="R3" s="9"/>
      <c r="S3" s="9"/>
      <c r="T3" s="9"/>
      <c r="U3" s="9"/>
      <c r="V3" s="9"/>
      <c r="W3" s="9"/>
    </row>
    <row r="4" spans="1:23" s="64" customFormat="1" ht="75" customHeight="1" x14ac:dyDescent="0.2">
      <c r="A4" s="98" t="s">
        <v>58</v>
      </c>
      <c r="B4" s="99" t="s">
        <v>59</v>
      </c>
      <c r="C4" s="99" t="s">
        <v>60</v>
      </c>
      <c r="D4" s="100" t="s">
        <v>61</v>
      </c>
      <c r="E4" s="101"/>
      <c r="F4" s="102" t="s">
        <v>62</v>
      </c>
      <c r="G4" s="102" t="s">
        <v>62</v>
      </c>
      <c r="H4" s="102" t="s">
        <v>62</v>
      </c>
      <c r="I4" s="103">
        <f>COUNTIFS(C4:C4,"=High",F4:F4,"=YES-Fully meets")</f>
        <v>0</v>
      </c>
      <c r="J4" s="103">
        <f t="shared" ref="J4" si="0">COUNTIFS(C4:C4,"=High",F4:F4,"=YES-Partially meets")</f>
        <v>0</v>
      </c>
      <c r="K4" s="103">
        <f t="shared" ref="K4" si="1">COUNTIFS(C4:C4,"=High",F4:F4,"=NO-Does not meet")</f>
        <v>0</v>
      </c>
      <c r="L4" s="103">
        <f t="shared" ref="L4" si="2">COUNTIFS(C4:C4,"=Medium",F4:F4,"=YES-Fully meets")</f>
        <v>0</v>
      </c>
      <c r="M4" s="103">
        <f t="shared" ref="M4" si="3">COUNTIFS(C4:C4,"=Medium",F4:F4,"=YES-Partially meets")</f>
        <v>0</v>
      </c>
      <c r="N4" s="103">
        <f t="shared" ref="N4" si="4">COUNTIFS(C4:C4,"=Medium",F4:F4,"=NO-Does not meet")</f>
        <v>0</v>
      </c>
      <c r="O4" s="103">
        <f t="shared" ref="O4" si="5">COUNTIFS(C4:C4,"=Low",F4:F4,"=YES-Fully meets")</f>
        <v>0</v>
      </c>
      <c r="P4" s="103">
        <f t="shared" ref="P4" si="6">COUNTIFS(C4:C4,"=Low",F4:F4,"=YES-Partially meets")</f>
        <v>0</v>
      </c>
      <c r="Q4" s="103">
        <f t="shared" ref="Q4" si="7">COUNTIFS(C4:C4,"=Low",F4:F4,"=NO-Does not meet")</f>
        <v>0</v>
      </c>
      <c r="R4" s="103">
        <f>+($I4*$I$2)+($J4*$J$2)+($K4*$K$2)+($L4*$L$2)+($M4*$M$2)+($N4*$N$2)+($O4*$O$2)+($P4*$P$2)+($Q4*$Q$2)</f>
        <v>0</v>
      </c>
      <c r="S4" s="103">
        <f t="shared" ref="S4:S50" si="8">IF($G4="Production",1,IF($G4="Development",0.25,0))</f>
        <v>0</v>
      </c>
      <c r="T4" s="103">
        <f>+$R4*$S4</f>
        <v>0</v>
      </c>
      <c r="U4" s="103">
        <f t="shared" ref="U4" si="9">IF(C4="High",$I$2,IF(C4="Medium",$L$2,$O$2))</f>
        <v>3</v>
      </c>
      <c r="V4" s="104"/>
      <c r="W4" s="105"/>
    </row>
    <row r="5" spans="1:23" s="64" customFormat="1" ht="75" customHeight="1" x14ac:dyDescent="0.2">
      <c r="A5" s="98" t="s">
        <v>63</v>
      </c>
      <c r="B5" s="99" t="s">
        <v>59</v>
      </c>
      <c r="C5" s="99" t="s">
        <v>64</v>
      </c>
      <c r="D5" s="100" t="s">
        <v>65</v>
      </c>
      <c r="E5" s="106"/>
      <c r="F5" s="102" t="s">
        <v>62</v>
      </c>
      <c r="G5" s="102" t="s">
        <v>62</v>
      </c>
      <c r="H5" s="102" t="s">
        <v>62</v>
      </c>
      <c r="I5" s="103">
        <f t="shared" ref="I5:I50" si="10">COUNTIFS(C5:C5,"=High",F5:F5,"=YES-Fully meets")</f>
        <v>0</v>
      </c>
      <c r="J5" s="103">
        <f t="shared" ref="J5:J50" si="11">COUNTIFS(C5:C5,"=High",F5:F5,"=YES-Partially meets")</f>
        <v>0</v>
      </c>
      <c r="K5" s="103">
        <f t="shared" ref="K5:K50" si="12">COUNTIFS(C5:C5,"=High",F5:F5,"=NO-Does not meet")</f>
        <v>0</v>
      </c>
      <c r="L5" s="103">
        <f t="shared" ref="L5:L50" si="13">COUNTIFS(C5:C5,"=Medium",F5:F5,"=YES-Fully meets")</f>
        <v>0</v>
      </c>
      <c r="M5" s="103">
        <f t="shared" ref="M5:M50" si="14">COUNTIFS(C5:C5,"=Medium",F5:F5,"=YES-Partially meets")</f>
        <v>0</v>
      </c>
      <c r="N5" s="103">
        <f t="shared" ref="N5:N50" si="15">COUNTIFS(C5:C5,"=Medium",F5:F5,"=NO-Does not meet")</f>
        <v>0</v>
      </c>
      <c r="O5" s="103">
        <f t="shared" ref="O5:O50" si="16">COUNTIFS(C5:C5,"=Low",F5:F5,"=YES-Fully meets")</f>
        <v>0</v>
      </c>
      <c r="P5" s="103">
        <f t="shared" ref="P5:P50" si="17">COUNTIFS(C5:C5,"=Low",F5:F5,"=YES-Partially meets")</f>
        <v>0</v>
      </c>
      <c r="Q5" s="103">
        <f t="shared" ref="Q5:Q50" si="18">COUNTIFS(C5:C5,"=Low",F5:F5,"=NO-Does not meet")</f>
        <v>0</v>
      </c>
      <c r="R5" s="103">
        <f t="shared" ref="R5:R50" si="19">+($I5*$I$2)+($J5*$J$2)+($K5*$K$2)+($L5*$L$2)+($M5*$M$2)+($N5*$N$2)+($O5*$O$2)+($P5*$P$2)+($Q5*$Q$2)</f>
        <v>0</v>
      </c>
      <c r="S5" s="103">
        <f t="shared" si="8"/>
        <v>0</v>
      </c>
      <c r="T5" s="103">
        <f t="shared" ref="T5:T50" si="20">+$R5*$S5</f>
        <v>0</v>
      </c>
      <c r="U5" s="103">
        <f t="shared" ref="U5:U50" si="21">IF(C5="High",$I$2,IF(C5="Medium",$L$2,$O$2))</f>
        <v>5</v>
      </c>
      <c r="V5" s="104"/>
      <c r="W5" s="105"/>
    </row>
    <row r="6" spans="1:23" s="64" customFormat="1" ht="75" customHeight="1" x14ac:dyDescent="0.2">
      <c r="A6" s="98" t="s">
        <v>66</v>
      </c>
      <c r="B6" s="99" t="s">
        <v>67</v>
      </c>
      <c r="C6" s="99" t="s">
        <v>64</v>
      </c>
      <c r="D6" s="100" t="s">
        <v>247</v>
      </c>
      <c r="E6" s="106"/>
      <c r="F6" s="102" t="s">
        <v>62</v>
      </c>
      <c r="G6" s="102" t="s">
        <v>62</v>
      </c>
      <c r="H6" s="102" t="s">
        <v>62</v>
      </c>
      <c r="I6" s="103">
        <f t="shared" si="10"/>
        <v>0</v>
      </c>
      <c r="J6" s="103">
        <f t="shared" si="11"/>
        <v>0</v>
      </c>
      <c r="K6" s="103">
        <f t="shared" si="12"/>
        <v>0</v>
      </c>
      <c r="L6" s="103">
        <f t="shared" si="13"/>
        <v>0</v>
      </c>
      <c r="M6" s="103">
        <f t="shared" si="14"/>
        <v>0</v>
      </c>
      <c r="N6" s="103">
        <f t="shared" si="15"/>
        <v>0</v>
      </c>
      <c r="O6" s="103">
        <f t="shared" si="16"/>
        <v>0</v>
      </c>
      <c r="P6" s="103">
        <f t="shared" si="17"/>
        <v>0</v>
      </c>
      <c r="Q6" s="103">
        <f t="shared" si="18"/>
        <v>0</v>
      </c>
      <c r="R6" s="103">
        <f t="shared" si="19"/>
        <v>0</v>
      </c>
      <c r="S6" s="103">
        <f t="shared" si="8"/>
        <v>0</v>
      </c>
      <c r="T6" s="103">
        <f t="shared" si="20"/>
        <v>0</v>
      </c>
      <c r="U6" s="103">
        <f t="shared" si="21"/>
        <v>5</v>
      </c>
      <c r="V6" s="104"/>
      <c r="W6" s="105"/>
    </row>
    <row r="7" spans="1:23" s="64" customFormat="1" ht="75" customHeight="1" x14ac:dyDescent="0.2">
      <c r="A7" s="98" t="s">
        <v>68</v>
      </c>
      <c r="B7" s="99" t="s">
        <v>67</v>
      </c>
      <c r="C7" s="99" t="s">
        <v>64</v>
      </c>
      <c r="D7" s="100" t="s">
        <v>69</v>
      </c>
      <c r="E7" s="106"/>
      <c r="F7" s="102" t="s">
        <v>62</v>
      </c>
      <c r="G7" s="102" t="s">
        <v>62</v>
      </c>
      <c r="H7" s="102" t="s">
        <v>62</v>
      </c>
      <c r="I7" s="103">
        <f t="shared" si="10"/>
        <v>0</v>
      </c>
      <c r="J7" s="103">
        <f t="shared" si="11"/>
        <v>0</v>
      </c>
      <c r="K7" s="103">
        <f t="shared" si="12"/>
        <v>0</v>
      </c>
      <c r="L7" s="103">
        <f t="shared" si="13"/>
        <v>0</v>
      </c>
      <c r="M7" s="103">
        <f t="shared" si="14"/>
        <v>0</v>
      </c>
      <c r="N7" s="103">
        <f t="shared" si="15"/>
        <v>0</v>
      </c>
      <c r="O7" s="103">
        <f t="shared" si="16"/>
        <v>0</v>
      </c>
      <c r="P7" s="103">
        <f t="shared" si="17"/>
        <v>0</v>
      </c>
      <c r="Q7" s="103">
        <f t="shared" si="18"/>
        <v>0</v>
      </c>
      <c r="R7" s="103">
        <f t="shared" si="19"/>
        <v>0</v>
      </c>
      <c r="S7" s="103">
        <f t="shared" si="8"/>
        <v>0</v>
      </c>
      <c r="T7" s="103">
        <f t="shared" si="20"/>
        <v>0</v>
      </c>
      <c r="U7" s="103">
        <f t="shared" si="21"/>
        <v>5</v>
      </c>
      <c r="V7" s="104"/>
      <c r="W7" s="105"/>
    </row>
    <row r="8" spans="1:23" s="64" customFormat="1" ht="75" customHeight="1" x14ac:dyDescent="0.2">
      <c r="A8" s="98" t="s">
        <v>70</v>
      </c>
      <c r="B8" s="99" t="s">
        <v>67</v>
      </c>
      <c r="C8" s="99" t="s">
        <v>60</v>
      </c>
      <c r="D8" s="100" t="s">
        <v>71</v>
      </c>
      <c r="E8" s="106"/>
      <c r="F8" s="102" t="s">
        <v>62</v>
      </c>
      <c r="G8" s="102" t="s">
        <v>62</v>
      </c>
      <c r="H8" s="102" t="s">
        <v>62</v>
      </c>
      <c r="I8" s="103">
        <f t="shared" si="10"/>
        <v>0</v>
      </c>
      <c r="J8" s="103">
        <f t="shared" si="11"/>
        <v>0</v>
      </c>
      <c r="K8" s="103">
        <f t="shared" si="12"/>
        <v>0</v>
      </c>
      <c r="L8" s="103">
        <f t="shared" si="13"/>
        <v>0</v>
      </c>
      <c r="M8" s="103">
        <f t="shared" si="14"/>
        <v>0</v>
      </c>
      <c r="N8" s="103">
        <f t="shared" si="15"/>
        <v>0</v>
      </c>
      <c r="O8" s="103">
        <f t="shared" si="16"/>
        <v>0</v>
      </c>
      <c r="P8" s="103">
        <f t="shared" si="17"/>
        <v>0</v>
      </c>
      <c r="Q8" s="103">
        <f t="shared" si="18"/>
        <v>0</v>
      </c>
      <c r="R8" s="103">
        <f t="shared" si="19"/>
        <v>0</v>
      </c>
      <c r="S8" s="103">
        <f t="shared" si="8"/>
        <v>0</v>
      </c>
      <c r="T8" s="103">
        <f t="shared" si="20"/>
        <v>0</v>
      </c>
      <c r="U8" s="103">
        <f t="shared" si="21"/>
        <v>3</v>
      </c>
      <c r="V8" s="104"/>
      <c r="W8" s="105"/>
    </row>
    <row r="9" spans="1:23" s="64" customFormat="1" ht="75" customHeight="1" x14ac:dyDescent="0.2">
      <c r="A9" s="98" t="s">
        <v>72</v>
      </c>
      <c r="B9" s="99" t="s">
        <v>67</v>
      </c>
      <c r="C9" s="99" t="s">
        <v>60</v>
      </c>
      <c r="D9" s="100" t="s">
        <v>73</v>
      </c>
      <c r="E9" s="106"/>
      <c r="F9" s="102" t="s">
        <v>62</v>
      </c>
      <c r="G9" s="102" t="s">
        <v>62</v>
      </c>
      <c r="H9" s="102" t="s">
        <v>62</v>
      </c>
      <c r="I9" s="103">
        <f t="shared" si="10"/>
        <v>0</v>
      </c>
      <c r="J9" s="103">
        <f t="shared" si="11"/>
        <v>0</v>
      </c>
      <c r="K9" s="103">
        <f t="shared" si="12"/>
        <v>0</v>
      </c>
      <c r="L9" s="103">
        <f t="shared" si="13"/>
        <v>0</v>
      </c>
      <c r="M9" s="103">
        <f t="shared" si="14"/>
        <v>0</v>
      </c>
      <c r="N9" s="103">
        <f t="shared" si="15"/>
        <v>0</v>
      </c>
      <c r="O9" s="103">
        <f t="shared" si="16"/>
        <v>0</v>
      </c>
      <c r="P9" s="103">
        <f t="shared" si="17"/>
        <v>0</v>
      </c>
      <c r="Q9" s="103">
        <f t="shared" si="18"/>
        <v>0</v>
      </c>
      <c r="R9" s="103">
        <f t="shared" si="19"/>
        <v>0</v>
      </c>
      <c r="S9" s="103">
        <f t="shared" si="8"/>
        <v>0</v>
      </c>
      <c r="T9" s="103">
        <f t="shared" si="20"/>
        <v>0</v>
      </c>
      <c r="U9" s="103">
        <f t="shared" si="21"/>
        <v>3</v>
      </c>
      <c r="V9" s="104"/>
      <c r="W9" s="105"/>
    </row>
    <row r="10" spans="1:23" s="64" customFormat="1" ht="75" customHeight="1" x14ac:dyDescent="0.2">
      <c r="A10" s="98" t="s">
        <v>74</v>
      </c>
      <c r="B10" s="99" t="s">
        <v>67</v>
      </c>
      <c r="C10" s="99" t="s">
        <v>64</v>
      </c>
      <c r="D10" s="100" t="s">
        <v>75</v>
      </c>
      <c r="E10" s="106"/>
      <c r="F10" s="102" t="s">
        <v>62</v>
      </c>
      <c r="G10" s="102" t="s">
        <v>62</v>
      </c>
      <c r="H10" s="102" t="s">
        <v>62</v>
      </c>
      <c r="I10" s="103">
        <f t="shared" si="10"/>
        <v>0</v>
      </c>
      <c r="J10" s="103">
        <f t="shared" si="11"/>
        <v>0</v>
      </c>
      <c r="K10" s="103">
        <f t="shared" si="12"/>
        <v>0</v>
      </c>
      <c r="L10" s="103">
        <f t="shared" si="13"/>
        <v>0</v>
      </c>
      <c r="M10" s="103">
        <f t="shared" si="14"/>
        <v>0</v>
      </c>
      <c r="N10" s="103">
        <f t="shared" si="15"/>
        <v>0</v>
      </c>
      <c r="O10" s="103">
        <f t="shared" si="16"/>
        <v>0</v>
      </c>
      <c r="P10" s="103">
        <f t="shared" si="17"/>
        <v>0</v>
      </c>
      <c r="Q10" s="103">
        <f t="shared" si="18"/>
        <v>0</v>
      </c>
      <c r="R10" s="103">
        <f t="shared" si="19"/>
        <v>0</v>
      </c>
      <c r="S10" s="103">
        <f t="shared" si="8"/>
        <v>0</v>
      </c>
      <c r="T10" s="103">
        <f t="shared" si="20"/>
        <v>0</v>
      </c>
      <c r="U10" s="103">
        <f t="shared" si="21"/>
        <v>5</v>
      </c>
      <c r="V10" s="104"/>
      <c r="W10" s="105"/>
    </row>
    <row r="11" spans="1:23" s="64" customFormat="1" ht="75" customHeight="1" x14ac:dyDescent="0.2">
      <c r="A11" s="98" t="s">
        <v>76</v>
      </c>
      <c r="B11" s="107" t="s">
        <v>77</v>
      </c>
      <c r="C11" s="99" t="s">
        <v>64</v>
      </c>
      <c r="D11" s="100" t="s">
        <v>248</v>
      </c>
      <c r="E11" s="53"/>
      <c r="F11" s="102" t="s">
        <v>62</v>
      </c>
      <c r="G11" s="102" t="s">
        <v>62</v>
      </c>
      <c r="H11" s="102" t="s">
        <v>62</v>
      </c>
      <c r="I11" s="103">
        <f t="shared" si="10"/>
        <v>0</v>
      </c>
      <c r="J11" s="103">
        <f t="shared" si="11"/>
        <v>0</v>
      </c>
      <c r="K11" s="103">
        <f t="shared" si="12"/>
        <v>0</v>
      </c>
      <c r="L11" s="103">
        <f t="shared" si="13"/>
        <v>0</v>
      </c>
      <c r="M11" s="103">
        <f t="shared" si="14"/>
        <v>0</v>
      </c>
      <c r="N11" s="103">
        <f t="shared" si="15"/>
        <v>0</v>
      </c>
      <c r="O11" s="103">
        <f t="shared" si="16"/>
        <v>0</v>
      </c>
      <c r="P11" s="103">
        <f t="shared" si="17"/>
        <v>0</v>
      </c>
      <c r="Q11" s="103">
        <f t="shared" si="18"/>
        <v>0</v>
      </c>
      <c r="R11" s="103">
        <f t="shared" si="19"/>
        <v>0</v>
      </c>
      <c r="S11" s="103">
        <f t="shared" si="8"/>
        <v>0</v>
      </c>
      <c r="T11" s="103">
        <f t="shared" si="20"/>
        <v>0</v>
      </c>
      <c r="U11" s="103">
        <f t="shared" si="21"/>
        <v>5</v>
      </c>
      <c r="V11" s="108"/>
      <c r="W11" s="105"/>
    </row>
    <row r="12" spans="1:23" s="64" customFormat="1" ht="75" customHeight="1" x14ac:dyDescent="0.2">
      <c r="A12" s="98" t="s">
        <v>78</v>
      </c>
      <c r="B12" s="107" t="s">
        <v>77</v>
      </c>
      <c r="C12" s="99" t="s">
        <v>64</v>
      </c>
      <c r="D12" s="100" t="s">
        <v>79</v>
      </c>
      <c r="E12" s="106"/>
      <c r="F12" s="102" t="s">
        <v>62</v>
      </c>
      <c r="G12" s="102" t="s">
        <v>62</v>
      </c>
      <c r="H12" s="102" t="s">
        <v>62</v>
      </c>
      <c r="I12" s="103">
        <f t="shared" si="10"/>
        <v>0</v>
      </c>
      <c r="J12" s="103">
        <f t="shared" si="11"/>
        <v>0</v>
      </c>
      <c r="K12" s="103">
        <f t="shared" si="12"/>
        <v>0</v>
      </c>
      <c r="L12" s="103">
        <f t="shared" si="13"/>
        <v>0</v>
      </c>
      <c r="M12" s="103">
        <f t="shared" si="14"/>
        <v>0</v>
      </c>
      <c r="N12" s="103">
        <f t="shared" si="15"/>
        <v>0</v>
      </c>
      <c r="O12" s="103">
        <f t="shared" si="16"/>
        <v>0</v>
      </c>
      <c r="P12" s="103">
        <f t="shared" si="17"/>
        <v>0</v>
      </c>
      <c r="Q12" s="103">
        <f t="shared" si="18"/>
        <v>0</v>
      </c>
      <c r="R12" s="103">
        <f t="shared" si="19"/>
        <v>0</v>
      </c>
      <c r="S12" s="103">
        <f t="shared" si="8"/>
        <v>0</v>
      </c>
      <c r="T12" s="103">
        <f t="shared" si="20"/>
        <v>0</v>
      </c>
      <c r="U12" s="103">
        <f t="shared" si="21"/>
        <v>5</v>
      </c>
      <c r="V12" s="108"/>
      <c r="W12" s="105"/>
    </row>
    <row r="13" spans="1:23" s="64" customFormat="1" ht="75" customHeight="1" x14ac:dyDescent="0.2">
      <c r="A13" s="98" t="s">
        <v>80</v>
      </c>
      <c r="B13" s="107" t="s">
        <v>77</v>
      </c>
      <c r="C13" s="99" t="s">
        <v>64</v>
      </c>
      <c r="D13" s="100" t="s">
        <v>81</v>
      </c>
      <c r="E13" s="106"/>
      <c r="F13" s="102" t="s">
        <v>62</v>
      </c>
      <c r="G13" s="102" t="s">
        <v>62</v>
      </c>
      <c r="H13" s="102" t="s">
        <v>62</v>
      </c>
      <c r="I13" s="103">
        <f t="shared" si="10"/>
        <v>0</v>
      </c>
      <c r="J13" s="103">
        <f t="shared" si="11"/>
        <v>0</v>
      </c>
      <c r="K13" s="103">
        <f t="shared" si="12"/>
        <v>0</v>
      </c>
      <c r="L13" s="103">
        <f t="shared" si="13"/>
        <v>0</v>
      </c>
      <c r="M13" s="103">
        <f t="shared" si="14"/>
        <v>0</v>
      </c>
      <c r="N13" s="103">
        <f t="shared" si="15"/>
        <v>0</v>
      </c>
      <c r="O13" s="103">
        <f t="shared" si="16"/>
        <v>0</v>
      </c>
      <c r="P13" s="103">
        <f t="shared" si="17"/>
        <v>0</v>
      </c>
      <c r="Q13" s="103">
        <f t="shared" si="18"/>
        <v>0</v>
      </c>
      <c r="R13" s="103">
        <f t="shared" si="19"/>
        <v>0</v>
      </c>
      <c r="S13" s="103">
        <f t="shared" si="8"/>
        <v>0</v>
      </c>
      <c r="T13" s="103">
        <f t="shared" si="20"/>
        <v>0</v>
      </c>
      <c r="U13" s="103">
        <f t="shared" si="21"/>
        <v>5</v>
      </c>
      <c r="V13" s="108"/>
      <c r="W13" s="105"/>
    </row>
    <row r="14" spans="1:23" s="64" customFormat="1" ht="75" customHeight="1" x14ac:dyDescent="0.2">
      <c r="A14" s="98" t="s">
        <v>82</v>
      </c>
      <c r="B14" s="107" t="s">
        <v>77</v>
      </c>
      <c r="C14" s="99" t="s">
        <v>60</v>
      </c>
      <c r="D14" s="100" t="s">
        <v>83</v>
      </c>
      <c r="E14" s="106"/>
      <c r="F14" s="102" t="s">
        <v>62</v>
      </c>
      <c r="G14" s="102" t="s">
        <v>62</v>
      </c>
      <c r="H14" s="102" t="s">
        <v>62</v>
      </c>
      <c r="I14" s="103">
        <f t="shared" si="10"/>
        <v>0</v>
      </c>
      <c r="J14" s="103">
        <f t="shared" si="11"/>
        <v>0</v>
      </c>
      <c r="K14" s="103">
        <f t="shared" si="12"/>
        <v>0</v>
      </c>
      <c r="L14" s="103">
        <f t="shared" si="13"/>
        <v>0</v>
      </c>
      <c r="M14" s="103">
        <f t="shared" si="14"/>
        <v>0</v>
      </c>
      <c r="N14" s="103">
        <f t="shared" si="15"/>
        <v>0</v>
      </c>
      <c r="O14" s="103">
        <f t="shared" si="16"/>
        <v>0</v>
      </c>
      <c r="P14" s="103">
        <f t="shared" si="17"/>
        <v>0</v>
      </c>
      <c r="Q14" s="103">
        <f t="shared" si="18"/>
        <v>0</v>
      </c>
      <c r="R14" s="103">
        <f t="shared" si="19"/>
        <v>0</v>
      </c>
      <c r="S14" s="103">
        <f t="shared" si="8"/>
        <v>0</v>
      </c>
      <c r="T14" s="103">
        <f t="shared" si="20"/>
        <v>0</v>
      </c>
      <c r="U14" s="103">
        <f t="shared" si="21"/>
        <v>3</v>
      </c>
      <c r="V14" s="108"/>
      <c r="W14" s="105"/>
    </row>
    <row r="15" spans="1:23" s="64" customFormat="1" ht="75" customHeight="1" x14ac:dyDescent="0.2">
      <c r="A15" s="98" t="s">
        <v>84</v>
      </c>
      <c r="B15" s="107" t="s">
        <v>77</v>
      </c>
      <c r="C15" s="99" t="s">
        <v>60</v>
      </c>
      <c r="D15" s="100" t="s">
        <v>85</v>
      </c>
      <c r="E15" s="106"/>
      <c r="F15" s="102" t="s">
        <v>62</v>
      </c>
      <c r="G15" s="102" t="s">
        <v>62</v>
      </c>
      <c r="H15" s="102" t="s">
        <v>62</v>
      </c>
      <c r="I15" s="103">
        <f t="shared" si="10"/>
        <v>0</v>
      </c>
      <c r="J15" s="103">
        <f t="shared" si="11"/>
        <v>0</v>
      </c>
      <c r="K15" s="103">
        <f t="shared" si="12"/>
        <v>0</v>
      </c>
      <c r="L15" s="103">
        <f t="shared" si="13"/>
        <v>0</v>
      </c>
      <c r="M15" s="103">
        <f t="shared" si="14"/>
        <v>0</v>
      </c>
      <c r="N15" s="103">
        <f t="shared" si="15"/>
        <v>0</v>
      </c>
      <c r="O15" s="103">
        <f t="shared" si="16"/>
        <v>0</v>
      </c>
      <c r="P15" s="103">
        <f t="shared" si="17"/>
        <v>0</v>
      </c>
      <c r="Q15" s="103">
        <f t="shared" si="18"/>
        <v>0</v>
      </c>
      <c r="R15" s="103">
        <f t="shared" si="19"/>
        <v>0</v>
      </c>
      <c r="S15" s="103">
        <f t="shared" si="8"/>
        <v>0</v>
      </c>
      <c r="T15" s="103">
        <f t="shared" si="20"/>
        <v>0</v>
      </c>
      <c r="U15" s="103">
        <f t="shared" si="21"/>
        <v>3</v>
      </c>
      <c r="V15" s="108"/>
      <c r="W15" s="105"/>
    </row>
    <row r="16" spans="1:23" s="64" customFormat="1" ht="75" customHeight="1" x14ac:dyDescent="0.2">
      <c r="A16" s="98" t="s">
        <v>86</v>
      </c>
      <c r="B16" s="107" t="s">
        <v>77</v>
      </c>
      <c r="C16" s="99" t="s">
        <v>60</v>
      </c>
      <c r="D16" s="100" t="s">
        <v>87</v>
      </c>
      <c r="E16" s="55"/>
      <c r="F16" s="102" t="s">
        <v>62</v>
      </c>
      <c r="G16" s="102" t="s">
        <v>62</v>
      </c>
      <c r="H16" s="102" t="s">
        <v>62</v>
      </c>
      <c r="I16" s="103">
        <f t="shared" si="10"/>
        <v>0</v>
      </c>
      <c r="J16" s="103">
        <f t="shared" si="11"/>
        <v>0</v>
      </c>
      <c r="K16" s="103">
        <f t="shared" si="12"/>
        <v>0</v>
      </c>
      <c r="L16" s="103">
        <f t="shared" si="13"/>
        <v>0</v>
      </c>
      <c r="M16" s="103">
        <f t="shared" si="14"/>
        <v>0</v>
      </c>
      <c r="N16" s="103">
        <f t="shared" si="15"/>
        <v>0</v>
      </c>
      <c r="O16" s="103">
        <f t="shared" si="16"/>
        <v>0</v>
      </c>
      <c r="P16" s="103">
        <f t="shared" si="17"/>
        <v>0</v>
      </c>
      <c r="Q16" s="103">
        <f t="shared" si="18"/>
        <v>0</v>
      </c>
      <c r="R16" s="103">
        <f t="shared" si="19"/>
        <v>0</v>
      </c>
      <c r="S16" s="103">
        <f t="shared" si="8"/>
        <v>0</v>
      </c>
      <c r="T16" s="103">
        <f t="shared" si="20"/>
        <v>0</v>
      </c>
      <c r="U16" s="103">
        <f t="shared" si="21"/>
        <v>3</v>
      </c>
      <c r="V16" s="104"/>
      <c r="W16" s="105"/>
    </row>
    <row r="17" spans="1:23" s="64" customFormat="1" ht="75" customHeight="1" x14ac:dyDescent="0.2">
      <c r="A17" s="98" t="s">
        <v>88</v>
      </c>
      <c r="B17" s="107" t="s">
        <v>77</v>
      </c>
      <c r="C17" s="99" t="s">
        <v>60</v>
      </c>
      <c r="D17" s="100" t="s">
        <v>89</v>
      </c>
      <c r="E17" s="106"/>
      <c r="F17" s="102" t="s">
        <v>62</v>
      </c>
      <c r="G17" s="102" t="s">
        <v>62</v>
      </c>
      <c r="H17" s="102" t="s">
        <v>62</v>
      </c>
      <c r="I17" s="103">
        <f t="shared" si="10"/>
        <v>0</v>
      </c>
      <c r="J17" s="103">
        <f t="shared" si="11"/>
        <v>0</v>
      </c>
      <c r="K17" s="103">
        <f t="shared" si="12"/>
        <v>0</v>
      </c>
      <c r="L17" s="103">
        <f t="shared" si="13"/>
        <v>0</v>
      </c>
      <c r="M17" s="103">
        <f t="shared" si="14"/>
        <v>0</v>
      </c>
      <c r="N17" s="103">
        <f t="shared" si="15"/>
        <v>0</v>
      </c>
      <c r="O17" s="103">
        <f t="shared" si="16"/>
        <v>0</v>
      </c>
      <c r="P17" s="103">
        <f t="shared" si="17"/>
        <v>0</v>
      </c>
      <c r="Q17" s="103">
        <f t="shared" si="18"/>
        <v>0</v>
      </c>
      <c r="R17" s="103">
        <f t="shared" si="19"/>
        <v>0</v>
      </c>
      <c r="S17" s="103">
        <f t="shared" si="8"/>
        <v>0</v>
      </c>
      <c r="T17" s="103">
        <f t="shared" si="20"/>
        <v>0</v>
      </c>
      <c r="U17" s="103">
        <f t="shared" si="21"/>
        <v>3</v>
      </c>
      <c r="V17" s="104"/>
      <c r="W17" s="105"/>
    </row>
    <row r="18" spans="1:23" s="64" customFormat="1" ht="75" customHeight="1" x14ac:dyDescent="0.2">
      <c r="A18" s="98" t="s">
        <v>90</v>
      </c>
      <c r="B18" s="107" t="s">
        <v>77</v>
      </c>
      <c r="C18" s="99" t="s">
        <v>60</v>
      </c>
      <c r="D18" s="100" t="s">
        <v>239</v>
      </c>
      <c r="E18" s="53"/>
      <c r="F18" s="102" t="s">
        <v>62</v>
      </c>
      <c r="G18" s="102" t="s">
        <v>62</v>
      </c>
      <c r="H18" s="102" t="s">
        <v>62</v>
      </c>
      <c r="I18" s="103">
        <f t="shared" si="10"/>
        <v>0</v>
      </c>
      <c r="J18" s="103">
        <f t="shared" si="11"/>
        <v>0</v>
      </c>
      <c r="K18" s="103">
        <f t="shared" si="12"/>
        <v>0</v>
      </c>
      <c r="L18" s="103">
        <f t="shared" si="13"/>
        <v>0</v>
      </c>
      <c r="M18" s="103">
        <f t="shared" si="14"/>
        <v>0</v>
      </c>
      <c r="N18" s="103">
        <f t="shared" si="15"/>
        <v>0</v>
      </c>
      <c r="O18" s="103">
        <f t="shared" si="16"/>
        <v>0</v>
      </c>
      <c r="P18" s="103">
        <f t="shared" si="17"/>
        <v>0</v>
      </c>
      <c r="Q18" s="103">
        <f t="shared" si="18"/>
        <v>0</v>
      </c>
      <c r="R18" s="103">
        <f t="shared" si="19"/>
        <v>0</v>
      </c>
      <c r="S18" s="103">
        <f t="shared" si="8"/>
        <v>0</v>
      </c>
      <c r="T18" s="103">
        <f t="shared" si="20"/>
        <v>0</v>
      </c>
      <c r="U18" s="103">
        <f t="shared" si="21"/>
        <v>3</v>
      </c>
      <c r="V18" s="104"/>
      <c r="W18" s="105"/>
    </row>
    <row r="19" spans="1:23" s="64" customFormat="1" ht="75" customHeight="1" x14ac:dyDescent="0.2">
      <c r="A19" s="98" t="s">
        <v>91</v>
      </c>
      <c r="B19" s="107" t="s">
        <v>77</v>
      </c>
      <c r="C19" s="99" t="s">
        <v>64</v>
      </c>
      <c r="D19" s="100" t="s">
        <v>92</v>
      </c>
      <c r="E19" s="106"/>
      <c r="F19" s="102" t="s">
        <v>62</v>
      </c>
      <c r="G19" s="102" t="s">
        <v>62</v>
      </c>
      <c r="H19" s="102" t="s">
        <v>62</v>
      </c>
      <c r="I19" s="103">
        <f t="shared" si="10"/>
        <v>0</v>
      </c>
      <c r="J19" s="103">
        <f t="shared" si="11"/>
        <v>0</v>
      </c>
      <c r="K19" s="103">
        <f t="shared" si="12"/>
        <v>0</v>
      </c>
      <c r="L19" s="103">
        <f t="shared" si="13"/>
        <v>0</v>
      </c>
      <c r="M19" s="103">
        <f t="shared" si="14"/>
        <v>0</v>
      </c>
      <c r="N19" s="103">
        <f t="shared" si="15"/>
        <v>0</v>
      </c>
      <c r="O19" s="103">
        <f t="shared" si="16"/>
        <v>0</v>
      </c>
      <c r="P19" s="103">
        <f t="shared" si="17"/>
        <v>0</v>
      </c>
      <c r="Q19" s="103">
        <f t="shared" si="18"/>
        <v>0</v>
      </c>
      <c r="R19" s="103">
        <f t="shared" si="19"/>
        <v>0</v>
      </c>
      <c r="S19" s="103">
        <f t="shared" si="8"/>
        <v>0</v>
      </c>
      <c r="T19" s="103">
        <f t="shared" si="20"/>
        <v>0</v>
      </c>
      <c r="U19" s="103">
        <f t="shared" si="21"/>
        <v>5</v>
      </c>
      <c r="V19" s="108"/>
      <c r="W19" s="105"/>
    </row>
    <row r="20" spans="1:23" s="64" customFormat="1" ht="75" customHeight="1" x14ac:dyDescent="0.2">
      <c r="A20" s="98" t="s">
        <v>93</v>
      </c>
      <c r="B20" s="107" t="s">
        <v>77</v>
      </c>
      <c r="C20" s="99" t="s">
        <v>64</v>
      </c>
      <c r="D20" s="100" t="s">
        <v>249</v>
      </c>
      <c r="E20" s="106"/>
      <c r="F20" s="102" t="s">
        <v>62</v>
      </c>
      <c r="G20" s="102" t="s">
        <v>62</v>
      </c>
      <c r="H20" s="102" t="s">
        <v>62</v>
      </c>
      <c r="I20" s="103">
        <f t="shared" si="10"/>
        <v>0</v>
      </c>
      <c r="J20" s="103">
        <f t="shared" si="11"/>
        <v>0</v>
      </c>
      <c r="K20" s="103">
        <f t="shared" si="12"/>
        <v>0</v>
      </c>
      <c r="L20" s="103">
        <f t="shared" si="13"/>
        <v>0</v>
      </c>
      <c r="M20" s="103">
        <f t="shared" si="14"/>
        <v>0</v>
      </c>
      <c r="N20" s="103">
        <f t="shared" si="15"/>
        <v>0</v>
      </c>
      <c r="O20" s="103">
        <f t="shared" si="16"/>
        <v>0</v>
      </c>
      <c r="P20" s="103">
        <f t="shared" si="17"/>
        <v>0</v>
      </c>
      <c r="Q20" s="103">
        <f t="shared" si="18"/>
        <v>0</v>
      </c>
      <c r="R20" s="103">
        <f t="shared" si="19"/>
        <v>0</v>
      </c>
      <c r="S20" s="103">
        <f t="shared" si="8"/>
        <v>0</v>
      </c>
      <c r="T20" s="103">
        <f t="shared" si="20"/>
        <v>0</v>
      </c>
      <c r="U20" s="103">
        <f t="shared" si="21"/>
        <v>5</v>
      </c>
      <c r="V20" s="108"/>
      <c r="W20" s="105"/>
    </row>
    <row r="21" spans="1:23" s="64" customFormat="1" ht="75" customHeight="1" x14ac:dyDescent="0.2">
      <c r="A21" s="98" t="s">
        <v>94</v>
      </c>
      <c r="B21" s="99" t="s">
        <v>95</v>
      </c>
      <c r="C21" s="99" t="s">
        <v>64</v>
      </c>
      <c r="D21" s="109" t="s">
        <v>96</v>
      </c>
      <c r="E21" s="101"/>
      <c r="F21" s="102" t="s">
        <v>62</v>
      </c>
      <c r="G21" s="102" t="s">
        <v>62</v>
      </c>
      <c r="H21" s="102" t="s">
        <v>62</v>
      </c>
      <c r="I21" s="103">
        <f t="shared" si="10"/>
        <v>0</v>
      </c>
      <c r="J21" s="103">
        <f t="shared" si="11"/>
        <v>0</v>
      </c>
      <c r="K21" s="103">
        <f t="shared" si="12"/>
        <v>0</v>
      </c>
      <c r="L21" s="103">
        <f t="shared" si="13"/>
        <v>0</v>
      </c>
      <c r="M21" s="103">
        <f t="shared" si="14"/>
        <v>0</v>
      </c>
      <c r="N21" s="103">
        <f t="shared" si="15"/>
        <v>0</v>
      </c>
      <c r="O21" s="103">
        <f t="shared" si="16"/>
        <v>0</v>
      </c>
      <c r="P21" s="103">
        <f t="shared" si="17"/>
        <v>0</v>
      </c>
      <c r="Q21" s="103">
        <f t="shared" si="18"/>
        <v>0</v>
      </c>
      <c r="R21" s="103">
        <f t="shared" si="19"/>
        <v>0</v>
      </c>
      <c r="S21" s="103">
        <f t="shared" si="8"/>
        <v>0</v>
      </c>
      <c r="T21" s="103">
        <f t="shared" si="20"/>
        <v>0</v>
      </c>
      <c r="U21" s="103">
        <f t="shared" si="21"/>
        <v>5</v>
      </c>
      <c r="V21" s="108"/>
      <c r="W21" s="105"/>
    </row>
    <row r="22" spans="1:23" s="64" customFormat="1" ht="75" customHeight="1" x14ac:dyDescent="0.2">
      <c r="A22" s="98" t="s">
        <v>97</v>
      </c>
      <c r="B22" s="99" t="s">
        <v>95</v>
      </c>
      <c r="C22" s="99" t="s">
        <v>64</v>
      </c>
      <c r="D22" s="109" t="s">
        <v>98</v>
      </c>
      <c r="E22" s="101"/>
      <c r="F22" s="102" t="s">
        <v>62</v>
      </c>
      <c r="G22" s="102" t="s">
        <v>62</v>
      </c>
      <c r="H22" s="102" t="s">
        <v>62</v>
      </c>
      <c r="I22" s="103">
        <f t="shared" si="10"/>
        <v>0</v>
      </c>
      <c r="J22" s="103">
        <f t="shared" si="11"/>
        <v>0</v>
      </c>
      <c r="K22" s="103">
        <f t="shared" si="12"/>
        <v>0</v>
      </c>
      <c r="L22" s="103">
        <f t="shared" si="13"/>
        <v>0</v>
      </c>
      <c r="M22" s="103">
        <f t="shared" si="14"/>
        <v>0</v>
      </c>
      <c r="N22" s="103">
        <f t="shared" si="15"/>
        <v>0</v>
      </c>
      <c r="O22" s="103">
        <f t="shared" si="16"/>
        <v>0</v>
      </c>
      <c r="P22" s="103">
        <f t="shared" si="17"/>
        <v>0</v>
      </c>
      <c r="Q22" s="103">
        <f t="shared" si="18"/>
        <v>0</v>
      </c>
      <c r="R22" s="103">
        <f t="shared" si="19"/>
        <v>0</v>
      </c>
      <c r="S22" s="103">
        <f t="shared" si="8"/>
        <v>0</v>
      </c>
      <c r="T22" s="103">
        <f t="shared" si="20"/>
        <v>0</v>
      </c>
      <c r="U22" s="103">
        <f t="shared" si="21"/>
        <v>5</v>
      </c>
      <c r="V22" s="104"/>
      <c r="W22" s="105"/>
    </row>
    <row r="23" spans="1:23" s="64" customFormat="1" ht="75" customHeight="1" x14ac:dyDescent="0.2">
      <c r="A23" s="98" t="s">
        <v>99</v>
      </c>
      <c r="B23" s="99" t="s">
        <v>95</v>
      </c>
      <c r="C23" s="99" t="s">
        <v>64</v>
      </c>
      <c r="D23" s="100" t="s">
        <v>100</v>
      </c>
      <c r="E23" s="101"/>
      <c r="F23" s="102" t="s">
        <v>62</v>
      </c>
      <c r="G23" s="102" t="s">
        <v>62</v>
      </c>
      <c r="H23" s="102" t="s">
        <v>62</v>
      </c>
      <c r="I23" s="103">
        <f t="shared" si="10"/>
        <v>0</v>
      </c>
      <c r="J23" s="103">
        <f t="shared" si="11"/>
        <v>0</v>
      </c>
      <c r="K23" s="103">
        <f t="shared" si="12"/>
        <v>0</v>
      </c>
      <c r="L23" s="103">
        <f t="shared" si="13"/>
        <v>0</v>
      </c>
      <c r="M23" s="103">
        <f t="shared" si="14"/>
        <v>0</v>
      </c>
      <c r="N23" s="103">
        <f t="shared" si="15"/>
        <v>0</v>
      </c>
      <c r="O23" s="103">
        <f t="shared" si="16"/>
        <v>0</v>
      </c>
      <c r="P23" s="103">
        <f t="shared" si="17"/>
        <v>0</v>
      </c>
      <c r="Q23" s="103">
        <f t="shared" si="18"/>
        <v>0</v>
      </c>
      <c r="R23" s="103">
        <f t="shared" si="19"/>
        <v>0</v>
      </c>
      <c r="S23" s="103">
        <f t="shared" si="8"/>
        <v>0</v>
      </c>
      <c r="T23" s="103">
        <f t="shared" si="20"/>
        <v>0</v>
      </c>
      <c r="U23" s="103">
        <f t="shared" si="21"/>
        <v>5</v>
      </c>
      <c r="V23" s="104"/>
      <c r="W23" s="105"/>
    </row>
    <row r="24" spans="1:23" s="64" customFormat="1" ht="75" customHeight="1" x14ac:dyDescent="0.2">
      <c r="A24" s="98" t="s">
        <v>101</v>
      </c>
      <c r="B24" s="99" t="s">
        <v>95</v>
      </c>
      <c r="C24" s="99" t="s">
        <v>60</v>
      </c>
      <c r="D24" s="100" t="s">
        <v>102</v>
      </c>
      <c r="E24" s="101"/>
      <c r="F24" s="102" t="s">
        <v>62</v>
      </c>
      <c r="G24" s="102" t="s">
        <v>62</v>
      </c>
      <c r="H24" s="102" t="s">
        <v>62</v>
      </c>
      <c r="I24" s="103">
        <f t="shared" si="10"/>
        <v>0</v>
      </c>
      <c r="J24" s="103">
        <f t="shared" si="11"/>
        <v>0</v>
      </c>
      <c r="K24" s="103">
        <f t="shared" si="12"/>
        <v>0</v>
      </c>
      <c r="L24" s="103">
        <f t="shared" si="13"/>
        <v>0</v>
      </c>
      <c r="M24" s="103">
        <f t="shared" si="14"/>
        <v>0</v>
      </c>
      <c r="N24" s="103">
        <f t="shared" si="15"/>
        <v>0</v>
      </c>
      <c r="O24" s="103">
        <f t="shared" si="16"/>
        <v>0</v>
      </c>
      <c r="P24" s="103">
        <f t="shared" si="17"/>
        <v>0</v>
      </c>
      <c r="Q24" s="103">
        <f t="shared" si="18"/>
        <v>0</v>
      </c>
      <c r="R24" s="103">
        <f t="shared" si="19"/>
        <v>0</v>
      </c>
      <c r="S24" s="103">
        <f t="shared" si="8"/>
        <v>0</v>
      </c>
      <c r="T24" s="103">
        <f t="shared" si="20"/>
        <v>0</v>
      </c>
      <c r="U24" s="103">
        <f t="shared" si="21"/>
        <v>3</v>
      </c>
      <c r="V24" s="104"/>
      <c r="W24" s="105"/>
    </row>
    <row r="25" spans="1:23" s="64" customFormat="1" ht="75" customHeight="1" x14ac:dyDescent="0.2">
      <c r="A25" s="98" t="s">
        <v>103</v>
      </c>
      <c r="B25" s="99" t="s">
        <v>95</v>
      </c>
      <c r="C25" s="99" t="s">
        <v>64</v>
      </c>
      <c r="D25" s="100" t="s">
        <v>104</v>
      </c>
      <c r="E25" s="101"/>
      <c r="F25" s="102" t="s">
        <v>62</v>
      </c>
      <c r="G25" s="102" t="s">
        <v>62</v>
      </c>
      <c r="H25" s="102" t="s">
        <v>62</v>
      </c>
      <c r="I25" s="103">
        <f t="shared" si="10"/>
        <v>0</v>
      </c>
      <c r="J25" s="103">
        <f t="shared" si="11"/>
        <v>0</v>
      </c>
      <c r="K25" s="103">
        <f t="shared" si="12"/>
        <v>0</v>
      </c>
      <c r="L25" s="103">
        <f t="shared" si="13"/>
        <v>0</v>
      </c>
      <c r="M25" s="103">
        <f t="shared" si="14"/>
        <v>0</v>
      </c>
      <c r="N25" s="103">
        <f t="shared" si="15"/>
        <v>0</v>
      </c>
      <c r="O25" s="103">
        <f t="shared" si="16"/>
        <v>0</v>
      </c>
      <c r="P25" s="103">
        <f t="shared" si="17"/>
        <v>0</v>
      </c>
      <c r="Q25" s="103">
        <f t="shared" si="18"/>
        <v>0</v>
      </c>
      <c r="R25" s="103">
        <f t="shared" si="19"/>
        <v>0</v>
      </c>
      <c r="S25" s="103">
        <f t="shared" si="8"/>
        <v>0</v>
      </c>
      <c r="T25" s="103">
        <f t="shared" si="20"/>
        <v>0</v>
      </c>
      <c r="U25" s="103">
        <f t="shared" si="21"/>
        <v>5</v>
      </c>
      <c r="V25" s="104"/>
      <c r="W25" s="105"/>
    </row>
    <row r="26" spans="1:23" s="64" customFormat="1" ht="75" customHeight="1" x14ac:dyDescent="0.2">
      <c r="A26" s="98" t="s">
        <v>105</v>
      </c>
      <c r="B26" s="99" t="s">
        <v>106</v>
      </c>
      <c r="C26" s="99" t="s">
        <v>64</v>
      </c>
      <c r="D26" s="110" t="s">
        <v>107</v>
      </c>
      <c r="E26" s="106"/>
      <c r="F26" s="102" t="s">
        <v>62</v>
      </c>
      <c r="G26" s="102" t="s">
        <v>62</v>
      </c>
      <c r="H26" s="102" t="s">
        <v>62</v>
      </c>
      <c r="I26" s="103">
        <f t="shared" si="10"/>
        <v>0</v>
      </c>
      <c r="J26" s="103">
        <f t="shared" si="11"/>
        <v>0</v>
      </c>
      <c r="K26" s="103">
        <f t="shared" si="12"/>
        <v>0</v>
      </c>
      <c r="L26" s="103">
        <f t="shared" si="13"/>
        <v>0</v>
      </c>
      <c r="M26" s="103">
        <f t="shared" si="14"/>
        <v>0</v>
      </c>
      <c r="N26" s="103">
        <f t="shared" si="15"/>
        <v>0</v>
      </c>
      <c r="O26" s="103">
        <f t="shared" si="16"/>
        <v>0</v>
      </c>
      <c r="P26" s="103">
        <f t="shared" si="17"/>
        <v>0</v>
      </c>
      <c r="Q26" s="103">
        <f t="shared" si="18"/>
        <v>0</v>
      </c>
      <c r="R26" s="103">
        <f t="shared" si="19"/>
        <v>0</v>
      </c>
      <c r="S26" s="103">
        <f t="shared" si="8"/>
        <v>0</v>
      </c>
      <c r="T26" s="103">
        <f t="shared" si="20"/>
        <v>0</v>
      </c>
      <c r="U26" s="103">
        <f t="shared" si="21"/>
        <v>5</v>
      </c>
      <c r="V26" s="108"/>
      <c r="W26" s="105"/>
    </row>
    <row r="27" spans="1:23" s="64" customFormat="1" ht="75" customHeight="1" x14ac:dyDescent="0.2">
      <c r="A27" s="98" t="s">
        <v>108</v>
      </c>
      <c r="B27" s="99" t="s">
        <v>106</v>
      </c>
      <c r="C27" s="99" t="s">
        <v>64</v>
      </c>
      <c r="D27" s="100" t="s">
        <v>250</v>
      </c>
      <c r="E27" s="106"/>
      <c r="F27" s="102" t="s">
        <v>62</v>
      </c>
      <c r="G27" s="102" t="s">
        <v>62</v>
      </c>
      <c r="H27" s="102" t="s">
        <v>62</v>
      </c>
      <c r="I27" s="103">
        <f t="shared" si="10"/>
        <v>0</v>
      </c>
      <c r="J27" s="103">
        <f t="shared" si="11"/>
        <v>0</v>
      </c>
      <c r="K27" s="103">
        <f t="shared" si="12"/>
        <v>0</v>
      </c>
      <c r="L27" s="103">
        <f t="shared" si="13"/>
        <v>0</v>
      </c>
      <c r="M27" s="103">
        <f t="shared" si="14"/>
        <v>0</v>
      </c>
      <c r="N27" s="103">
        <f t="shared" si="15"/>
        <v>0</v>
      </c>
      <c r="O27" s="103">
        <f t="shared" si="16"/>
        <v>0</v>
      </c>
      <c r="P27" s="103">
        <f t="shared" si="17"/>
        <v>0</v>
      </c>
      <c r="Q27" s="103">
        <f t="shared" si="18"/>
        <v>0</v>
      </c>
      <c r="R27" s="103">
        <f t="shared" si="19"/>
        <v>0</v>
      </c>
      <c r="S27" s="103">
        <f t="shared" si="8"/>
        <v>0</v>
      </c>
      <c r="T27" s="103">
        <f t="shared" si="20"/>
        <v>0</v>
      </c>
      <c r="U27" s="103">
        <f t="shared" si="21"/>
        <v>5</v>
      </c>
      <c r="V27" s="104"/>
      <c r="W27" s="111"/>
    </row>
    <row r="28" spans="1:23" s="64" customFormat="1" ht="75" customHeight="1" x14ac:dyDescent="0.2">
      <c r="A28" s="98" t="s">
        <v>109</v>
      </c>
      <c r="B28" s="99" t="s">
        <v>106</v>
      </c>
      <c r="C28" s="99" t="s">
        <v>64</v>
      </c>
      <c r="D28" s="100" t="s">
        <v>110</v>
      </c>
      <c r="E28" s="106"/>
      <c r="F28" s="102" t="s">
        <v>62</v>
      </c>
      <c r="G28" s="102" t="s">
        <v>62</v>
      </c>
      <c r="H28" s="102" t="s">
        <v>62</v>
      </c>
      <c r="I28" s="103">
        <f t="shared" si="10"/>
        <v>0</v>
      </c>
      <c r="J28" s="103">
        <f t="shared" si="11"/>
        <v>0</v>
      </c>
      <c r="K28" s="103">
        <f t="shared" si="12"/>
        <v>0</v>
      </c>
      <c r="L28" s="103">
        <f t="shared" si="13"/>
        <v>0</v>
      </c>
      <c r="M28" s="103">
        <f t="shared" si="14"/>
        <v>0</v>
      </c>
      <c r="N28" s="103">
        <f t="shared" si="15"/>
        <v>0</v>
      </c>
      <c r="O28" s="103">
        <f t="shared" si="16"/>
        <v>0</v>
      </c>
      <c r="P28" s="103">
        <f t="shared" si="17"/>
        <v>0</v>
      </c>
      <c r="Q28" s="103">
        <f t="shared" si="18"/>
        <v>0</v>
      </c>
      <c r="R28" s="103">
        <f t="shared" si="19"/>
        <v>0</v>
      </c>
      <c r="S28" s="103">
        <f t="shared" si="8"/>
        <v>0</v>
      </c>
      <c r="T28" s="103">
        <f t="shared" si="20"/>
        <v>0</v>
      </c>
      <c r="U28" s="103">
        <f t="shared" si="21"/>
        <v>5</v>
      </c>
      <c r="V28" s="104"/>
      <c r="W28" s="111"/>
    </row>
    <row r="29" spans="1:23" s="64" customFormat="1" ht="75" customHeight="1" x14ac:dyDescent="0.2">
      <c r="A29" s="98" t="s">
        <v>111</v>
      </c>
      <c r="B29" s="99" t="s">
        <v>106</v>
      </c>
      <c r="C29" s="99" t="s">
        <v>64</v>
      </c>
      <c r="D29" s="100" t="s">
        <v>112</v>
      </c>
      <c r="E29" s="106"/>
      <c r="F29" s="102" t="s">
        <v>62</v>
      </c>
      <c r="G29" s="102" t="s">
        <v>62</v>
      </c>
      <c r="H29" s="102" t="s">
        <v>62</v>
      </c>
      <c r="I29" s="103">
        <f t="shared" si="10"/>
        <v>0</v>
      </c>
      <c r="J29" s="103">
        <f t="shared" si="11"/>
        <v>0</v>
      </c>
      <c r="K29" s="103">
        <f t="shared" si="12"/>
        <v>0</v>
      </c>
      <c r="L29" s="103">
        <f t="shared" si="13"/>
        <v>0</v>
      </c>
      <c r="M29" s="103">
        <f t="shared" si="14"/>
        <v>0</v>
      </c>
      <c r="N29" s="103">
        <f t="shared" si="15"/>
        <v>0</v>
      </c>
      <c r="O29" s="103">
        <f t="shared" si="16"/>
        <v>0</v>
      </c>
      <c r="P29" s="103">
        <f t="shared" si="17"/>
        <v>0</v>
      </c>
      <c r="Q29" s="103">
        <f t="shared" si="18"/>
        <v>0</v>
      </c>
      <c r="R29" s="103">
        <f t="shared" si="19"/>
        <v>0</v>
      </c>
      <c r="S29" s="103">
        <f t="shared" si="8"/>
        <v>0</v>
      </c>
      <c r="T29" s="103">
        <f t="shared" si="20"/>
        <v>0</v>
      </c>
      <c r="U29" s="103">
        <f t="shared" si="21"/>
        <v>5</v>
      </c>
      <c r="V29" s="104"/>
      <c r="W29" s="105"/>
    </row>
    <row r="30" spans="1:23" ht="75" customHeight="1" x14ac:dyDescent="0.2">
      <c r="A30" s="98" t="s">
        <v>113</v>
      </c>
      <c r="B30" s="99" t="s">
        <v>106</v>
      </c>
      <c r="C30" s="99" t="s">
        <v>64</v>
      </c>
      <c r="D30" s="109" t="s">
        <v>114</v>
      </c>
      <c r="E30" s="106"/>
      <c r="F30" s="102" t="s">
        <v>62</v>
      </c>
      <c r="G30" s="102" t="s">
        <v>62</v>
      </c>
      <c r="H30" s="102" t="s">
        <v>62</v>
      </c>
      <c r="I30" s="103">
        <f t="shared" si="10"/>
        <v>0</v>
      </c>
      <c r="J30" s="103">
        <f t="shared" si="11"/>
        <v>0</v>
      </c>
      <c r="K30" s="103">
        <f t="shared" si="12"/>
        <v>0</v>
      </c>
      <c r="L30" s="103">
        <f t="shared" si="13"/>
        <v>0</v>
      </c>
      <c r="M30" s="103">
        <f t="shared" si="14"/>
        <v>0</v>
      </c>
      <c r="N30" s="103">
        <f t="shared" si="15"/>
        <v>0</v>
      </c>
      <c r="O30" s="103">
        <f t="shared" si="16"/>
        <v>0</v>
      </c>
      <c r="P30" s="103">
        <f t="shared" si="17"/>
        <v>0</v>
      </c>
      <c r="Q30" s="103">
        <f t="shared" si="18"/>
        <v>0</v>
      </c>
      <c r="R30" s="103">
        <f t="shared" si="19"/>
        <v>0</v>
      </c>
      <c r="S30" s="103">
        <f t="shared" si="8"/>
        <v>0</v>
      </c>
      <c r="T30" s="103">
        <f t="shared" si="20"/>
        <v>0</v>
      </c>
      <c r="U30" s="103">
        <f t="shared" si="21"/>
        <v>5</v>
      </c>
      <c r="V30" s="54"/>
      <c r="W30" s="105"/>
    </row>
    <row r="31" spans="1:23" ht="75" customHeight="1" x14ac:dyDescent="0.2">
      <c r="A31" s="98" t="s">
        <v>115</v>
      </c>
      <c r="B31" s="99" t="s">
        <v>106</v>
      </c>
      <c r="C31" s="99" t="s">
        <v>64</v>
      </c>
      <c r="D31" s="109" t="s">
        <v>116</v>
      </c>
      <c r="E31" s="106"/>
      <c r="F31" s="102" t="s">
        <v>62</v>
      </c>
      <c r="G31" s="102" t="s">
        <v>62</v>
      </c>
      <c r="H31" s="102" t="s">
        <v>62</v>
      </c>
      <c r="I31" s="103">
        <f t="shared" si="10"/>
        <v>0</v>
      </c>
      <c r="J31" s="103">
        <f t="shared" si="11"/>
        <v>0</v>
      </c>
      <c r="K31" s="103">
        <f t="shared" si="12"/>
        <v>0</v>
      </c>
      <c r="L31" s="103">
        <f t="shared" si="13"/>
        <v>0</v>
      </c>
      <c r="M31" s="103">
        <f t="shared" si="14"/>
        <v>0</v>
      </c>
      <c r="N31" s="103">
        <f t="shared" si="15"/>
        <v>0</v>
      </c>
      <c r="O31" s="103">
        <f t="shared" si="16"/>
        <v>0</v>
      </c>
      <c r="P31" s="103">
        <f t="shared" si="17"/>
        <v>0</v>
      </c>
      <c r="Q31" s="103">
        <f t="shared" si="18"/>
        <v>0</v>
      </c>
      <c r="R31" s="103">
        <f t="shared" si="19"/>
        <v>0</v>
      </c>
      <c r="S31" s="103">
        <f t="shared" si="8"/>
        <v>0</v>
      </c>
      <c r="T31" s="103">
        <f t="shared" si="20"/>
        <v>0</v>
      </c>
      <c r="U31" s="103">
        <f t="shared" si="21"/>
        <v>5</v>
      </c>
      <c r="V31" s="54"/>
      <c r="W31" s="105"/>
    </row>
    <row r="32" spans="1:23" ht="75" customHeight="1" x14ac:dyDescent="0.2">
      <c r="A32" s="98" t="s">
        <v>117</v>
      </c>
      <c r="B32" s="99" t="s">
        <v>106</v>
      </c>
      <c r="C32" s="99" t="s">
        <v>60</v>
      </c>
      <c r="D32" s="109" t="s">
        <v>118</v>
      </c>
      <c r="E32" s="106"/>
      <c r="F32" s="102" t="s">
        <v>62</v>
      </c>
      <c r="G32" s="102" t="s">
        <v>62</v>
      </c>
      <c r="H32" s="102" t="s">
        <v>62</v>
      </c>
      <c r="I32" s="103">
        <f t="shared" si="10"/>
        <v>0</v>
      </c>
      <c r="J32" s="103">
        <f t="shared" si="11"/>
        <v>0</v>
      </c>
      <c r="K32" s="103">
        <f t="shared" si="12"/>
        <v>0</v>
      </c>
      <c r="L32" s="103">
        <f t="shared" si="13"/>
        <v>0</v>
      </c>
      <c r="M32" s="103">
        <f t="shared" si="14"/>
        <v>0</v>
      </c>
      <c r="N32" s="103">
        <f t="shared" si="15"/>
        <v>0</v>
      </c>
      <c r="O32" s="103">
        <f t="shared" si="16"/>
        <v>0</v>
      </c>
      <c r="P32" s="103">
        <f t="shared" si="17"/>
        <v>0</v>
      </c>
      <c r="Q32" s="103">
        <f t="shared" si="18"/>
        <v>0</v>
      </c>
      <c r="R32" s="103">
        <f t="shared" si="19"/>
        <v>0</v>
      </c>
      <c r="S32" s="103">
        <f t="shared" si="8"/>
        <v>0</v>
      </c>
      <c r="T32" s="103">
        <f t="shared" si="20"/>
        <v>0</v>
      </c>
      <c r="U32" s="103">
        <f t="shared" si="21"/>
        <v>3</v>
      </c>
      <c r="V32" s="54"/>
      <c r="W32" s="105"/>
    </row>
    <row r="33" spans="1:23" ht="75" customHeight="1" x14ac:dyDescent="0.2">
      <c r="A33" s="98" t="s">
        <v>119</v>
      </c>
      <c r="B33" s="99" t="s">
        <v>106</v>
      </c>
      <c r="C33" s="99" t="s">
        <v>64</v>
      </c>
      <c r="D33" s="112" t="s">
        <v>120</v>
      </c>
      <c r="E33" s="106"/>
      <c r="F33" s="102" t="s">
        <v>62</v>
      </c>
      <c r="G33" s="102" t="s">
        <v>62</v>
      </c>
      <c r="H33" s="102" t="s">
        <v>62</v>
      </c>
      <c r="I33" s="103">
        <f t="shared" si="10"/>
        <v>0</v>
      </c>
      <c r="J33" s="103">
        <f t="shared" si="11"/>
        <v>0</v>
      </c>
      <c r="K33" s="103">
        <f t="shared" si="12"/>
        <v>0</v>
      </c>
      <c r="L33" s="103">
        <f t="shared" si="13"/>
        <v>0</v>
      </c>
      <c r="M33" s="103">
        <f t="shared" si="14"/>
        <v>0</v>
      </c>
      <c r="N33" s="103">
        <f t="shared" si="15"/>
        <v>0</v>
      </c>
      <c r="O33" s="103">
        <f t="shared" si="16"/>
        <v>0</v>
      </c>
      <c r="P33" s="103">
        <f t="shared" si="17"/>
        <v>0</v>
      </c>
      <c r="Q33" s="103">
        <f t="shared" si="18"/>
        <v>0</v>
      </c>
      <c r="R33" s="103">
        <f t="shared" si="19"/>
        <v>0</v>
      </c>
      <c r="S33" s="103">
        <f t="shared" si="8"/>
        <v>0</v>
      </c>
      <c r="T33" s="103">
        <f t="shared" si="20"/>
        <v>0</v>
      </c>
      <c r="U33" s="103">
        <f t="shared" si="21"/>
        <v>5</v>
      </c>
      <c r="V33" s="54"/>
      <c r="W33" s="105"/>
    </row>
    <row r="34" spans="1:23" s="64" customFormat="1" ht="75" customHeight="1" x14ac:dyDescent="0.2">
      <c r="A34" s="98" t="s">
        <v>121</v>
      </c>
      <c r="B34" s="99" t="s">
        <v>106</v>
      </c>
      <c r="C34" s="99" t="s">
        <v>64</v>
      </c>
      <c r="D34" s="109" t="s">
        <v>122</v>
      </c>
      <c r="E34" s="106"/>
      <c r="F34" s="102" t="s">
        <v>62</v>
      </c>
      <c r="G34" s="102" t="s">
        <v>62</v>
      </c>
      <c r="H34" s="102" t="s">
        <v>62</v>
      </c>
      <c r="I34" s="103">
        <f t="shared" si="10"/>
        <v>0</v>
      </c>
      <c r="J34" s="103">
        <f t="shared" si="11"/>
        <v>0</v>
      </c>
      <c r="K34" s="103">
        <f t="shared" si="12"/>
        <v>0</v>
      </c>
      <c r="L34" s="103">
        <f t="shared" si="13"/>
        <v>0</v>
      </c>
      <c r="M34" s="103">
        <f t="shared" si="14"/>
        <v>0</v>
      </c>
      <c r="N34" s="103">
        <f t="shared" si="15"/>
        <v>0</v>
      </c>
      <c r="O34" s="103">
        <f t="shared" si="16"/>
        <v>0</v>
      </c>
      <c r="P34" s="103">
        <f t="shared" si="17"/>
        <v>0</v>
      </c>
      <c r="Q34" s="103">
        <f t="shared" si="18"/>
        <v>0</v>
      </c>
      <c r="R34" s="103">
        <f t="shared" si="19"/>
        <v>0</v>
      </c>
      <c r="S34" s="103">
        <f t="shared" si="8"/>
        <v>0</v>
      </c>
      <c r="T34" s="103">
        <f t="shared" si="20"/>
        <v>0</v>
      </c>
      <c r="U34" s="103">
        <f t="shared" si="21"/>
        <v>5</v>
      </c>
      <c r="V34" s="104"/>
      <c r="W34" s="105"/>
    </row>
    <row r="35" spans="1:23" s="64" customFormat="1" ht="75" customHeight="1" x14ac:dyDescent="0.2">
      <c r="A35" s="98" t="s">
        <v>123</v>
      </c>
      <c r="B35" s="99" t="s">
        <v>106</v>
      </c>
      <c r="C35" s="99" t="s">
        <v>64</v>
      </c>
      <c r="D35" s="109" t="s">
        <v>124</v>
      </c>
      <c r="E35" s="106"/>
      <c r="F35" s="102" t="s">
        <v>62</v>
      </c>
      <c r="G35" s="102" t="s">
        <v>62</v>
      </c>
      <c r="H35" s="102" t="s">
        <v>62</v>
      </c>
      <c r="I35" s="103">
        <f t="shared" si="10"/>
        <v>0</v>
      </c>
      <c r="J35" s="103">
        <f t="shared" si="11"/>
        <v>0</v>
      </c>
      <c r="K35" s="103">
        <f t="shared" si="12"/>
        <v>0</v>
      </c>
      <c r="L35" s="103">
        <f t="shared" si="13"/>
        <v>0</v>
      </c>
      <c r="M35" s="103">
        <f t="shared" si="14"/>
        <v>0</v>
      </c>
      <c r="N35" s="103">
        <f t="shared" si="15"/>
        <v>0</v>
      </c>
      <c r="O35" s="103">
        <f t="shared" si="16"/>
        <v>0</v>
      </c>
      <c r="P35" s="103">
        <f t="shared" si="17"/>
        <v>0</v>
      </c>
      <c r="Q35" s="103">
        <f t="shared" si="18"/>
        <v>0</v>
      </c>
      <c r="R35" s="103">
        <f t="shared" si="19"/>
        <v>0</v>
      </c>
      <c r="S35" s="103">
        <f t="shared" si="8"/>
        <v>0</v>
      </c>
      <c r="T35" s="103">
        <f t="shared" si="20"/>
        <v>0</v>
      </c>
      <c r="U35" s="103">
        <f t="shared" si="21"/>
        <v>5</v>
      </c>
      <c r="V35" s="104"/>
      <c r="W35" s="105"/>
    </row>
    <row r="36" spans="1:23" s="64" customFormat="1" ht="75" customHeight="1" x14ac:dyDescent="0.2">
      <c r="A36" s="98" t="s">
        <v>125</v>
      </c>
      <c r="B36" s="99" t="s">
        <v>106</v>
      </c>
      <c r="C36" s="99" t="s">
        <v>64</v>
      </c>
      <c r="D36" s="109" t="s">
        <v>126</v>
      </c>
      <c r="E36" s="106"/>
      <c r="F36" s="102" t="s">
        <v>62</v>
      </c>
      <c r="G36" s="102" t="s">
        <v>62</v>
      </c>
      <c r="H36" s="102" t="s">
        <v>62</v>
      </c>
      <c r="I36" s="103">
        <f t="shared" si="10"/>
        <v>0</v>
      </c>
      <c r="J36" s="103">
        <f t="shared" si="11"/>
        <v>0</v>
      </c>
      <c r="K36" s="103">
        <f t="shared" si="12"/>
        <v>0</v>
      </c>
      <c r="L36" s="103">
        <f t="shared" si="13"/>
        <v>0</v>
      </c>
      <c r="M36" s="103">
        <f t="shared" si="14"/>
        <v>0</v>
      </c>
      <c r="N36" s="103">
        <f t="shared" si="15"/>
        <v>0</v>
      </c>
      <c r="O36" s="103">
        <f t="shared" si="16"/>
        <v>0</v>
      </c>
      <c r="P36" s="103">
        <f t="shared" si="17"/>
        <v>0</v>
      </c>
      <c r="Q36" s="103">
        <f t="shared" si="18"/>
        <v>0</v>
      </c>
      <c r="R36" s="103">
        <f t="shared" si="19"/>
        <v>0</v>
      </c>
      <c r="S36" s="103">
        <f t="shared" si="8"/>
        <v>0</v>
      </c>
      <c r="T36" s="103">
        <f t="shared" si="20"/>
        <v>0</v>
      </c>
      <c r="U36" s="103">
        <f t="shared" si="21"/>
        <v>5</v>
      </c>
      <c r="V36" s="104"/>
      <c r="W36" s="105"/>
    </row>
    <row r="37" spans="1:23" s="64" customFormat="1" ht="75" customHeight="1" x14ac:dyDescent="0.2">
      <c r="A37" s="98" t="s">
        <v>127</v>
      </c>
      <c r="B37" s="99" t="s">
        <v>106</v>
      </c>
      <c r="C37" s="99" t="s">
        <v>64</v>
      </c>
      <c r="D37" s="109" t="s">
        <v>128</v>
      </c>
      <c r="E37" s="106"/>
      <c r="F37" s="102" t="s">
        <v>62</v>
      </c>
      <c r="G37" s="102" t="s">
        <v>62</v>
      </c>
      <c r="H37" s="102" t="s">
        <v>62</v>
      </c>
      <c r="I37" s="103">
        <f t="shared" si="10"/>
        <v>0</v>
      </c>
      <c r="J37" s="103">
        <f t="shared" si="11"/>
        <v>0</v>
      </c>
      <c r="K37" s="103">
        <f t="shared" si="12"/>
        <v>0</v>
      </c>
      <c r="L37" s="103">
        <f t="shared" si="13"/>
        <v>0</v>
      </c>
      <c r="M37" s="103">
        <f t="shared" si="14"/>
        <v>0</v>
      </c>
      <c r="N37" s="103">
        <f t="shared" si="15"/>
        <v>0</v>
      </c>
      <c r="O37" s="103">
        <f t="shared" si="16"/>
        <v>0</v>
      </c>
      <c r="P37" s="103">
        <f t="shared" si="17"/>
        <v>0</v>
      </c>
      <c r="Q37" s="103">
        <f t="shared" si="18"/>
        <v>0</v>
      </c>
      <c r="R37" s="103">
        <f t="shared" si="19"/>
        <v>0</v>
      </c>
      <c r="S37" s="103">
        <f t="shared" si="8"/>
        <v>0</v>
      </c>
      <c r="T37" s="103">
        <f t="shared" si="20"/>
        <v>0</v>
      </c>
      <c r="U37" s="103">
        <f t="shared" si="21"/>
        <v>5</v>
      </c>
      <c r="V37" s="104"/>
      <c r="W37" s="105"/>
    </row>
    <row r="38" spans="1:23" s="64" customFormat="1" ht="75" customHeight="1" x14ac:dyDescent="0.25">
      <c r="A38" s="98" t="s">
        <v>129</v>
      </c>
      <c r="B38" s="99" t="s">
        <v>130</v>
      </c>
      <c r="C38" s="99" t="s">
        <v>64</v>
      </c>
      <c r="D38" s="110" t="s">
        <v>131</v>
      </c>
      <c r="E38" s="113"/>
      <c r="F38" s="102" t="s">
        <v>62</v>
      </c>
      <c r="G38" s="102" t="s">
        <v>62</v>
      </c>
      <c r="H38" s="102" t="s">
        <v>62</v>
      </c>
      <c r="I38" s="103">
        <f t="shared" si="10"/>
        <v>0</v>
      </c>
      <c r="J38" s="103">
        <f t="shared" si="11"/>
        <v>0</v>
      </c>
      <c r="K38" s="103">
        <f t="shared" si="12"/>
        <v>0</v>
      </c>
      <c r="L38" s="103">
        <f t="shared" si="13"/>
        <v>0</v>
      </c>
      <c r="M38" s="103">
        <f t="shared" si="14"/>
        <v>0</v>
      </c>
      <c r="N38" s="103">
        <f t="shared" si="15"/>
        <v>0</v>
      </c>
      <c r="O38" s="103">
        <f t="shared" si="16"/>
        <v>0</v>
      </c>
      <c r="P38" s="103">
        <f t="shared" si="17"/>
        <v>0</v>
      </c>
      <c r="Q38" s="103">
        <f t="shared" si="18"/>
        <v>0</v>
      </c>
      <c r="R38" s="103">
        <f t="shared" si="19"/>
        <v>0</v>
      </c>
      <c r="S38" s="103">
        <f t="shared" si="8"/>
        <v>0</v>
      </c>
      <c r="T38" s="103">
        <f t="shared" si="20"/>
        <v>0</v>
      </c>
      <c r="U38" s="103">
        <f t="shared" si="21"/>
        <v>5</v>
      </c>
      <c r="V38" s="108"/>
      <c r="W38" s="111"/>
    </row>
    <row r="39" spans="1:23" s="64" customFormat="1" ht="75" customHeight="1" x14ac:dyDescent="0.2">
      <c r="A39" s="98" t="s">
        <v>132</v>
      </c>
      <c r="B39" s="99" t="s">
        <v>130</v>
      </c>
      <c r="C39" s="99" t="s">
        <v>64</v>
      </c>
      <c r="D39" s="110" t="s">
        <v>133</v>
      </c>
      <c r="E39" s="56"/>
      <c r="F39" s="102" t="s">
        <v>62</v>
      </c>
      <c r="G39" s="102" t="s">
        <v>62</v>
      </c>
      <c r="H39" s="102" t="s">
        <v>62</v>
      </c>
      <c r="I39" s="103">
        <f t="shared" si="10"/>
        <v>0</v>
      </c>
      <c r="J39" s="103">
        <f t="shared" si="11"/>
        <v>0</v>
      </c>
      <c r="K39" s="103">
        <f t="shared" si="12"/>
        <v>0</v>
      </c>
      <c r="L39" s="103">
        <f t="shared" si="13"/>
        <v>0</v>
      </c>
      <c r="M39" s="103">
        <f t="shared" si="14"/>
        <v>0</v>
      </c>
      <c r="N39" s="103">
        <f t="shared" si="15"/>
        <v>0</v>
      </c>
      <c r="O39" s="103">
        <f t="shared" si="16"/>
        <v>0</v>
      </c>
      <c r="P39" s="103">
        <f t="shared" si="17"/>
        <v>0</v>
      </c>
      <c r="Q39" s="103">
        <f t="shared" si="18"/>
        <v>0</v>
      </c>
      <c r="R39" s="103">
        <f t="shared" si="19"/>
        <v>0</v>
      </c>
      <c r="S39" s="103">
        <f t="shared" si="8"/>
        <v>0</v>
      </c>
      <c r="T39" s="103">
        <f t="shared" si="20"/>
        <v>0</v>
      </c>
      <c r="U39" s="103">
        <f t="shared" si="21"/>
        <v>5</v>
      </c>
      <c r="V39" s="114"/>
      <c r="W39" s="105"/>
    </row>
    <row r="40" spans="1:23" s="64" customFormat="1" ht="75" customHeight="1" x14ac:dyDescent="0.2">
      <c r="A40" s="98" t="s">
        <v>134</v>
      </c>
      <c r="B40" s="99" t="s">
        <v>130</v>
      </c>
      <c r="C40" s="99" t="s">
        <v>64</v>
      </c>
      <c r="D40" s="100" t="s">
        <v>135</v>
      </c>
      <c r="E40" s="106"/>
      <c r="F40" s="102" t="s">
        <v>62</v>
      </c>
      <c r="G40" s="102" t="s">
        <v>62</v>
      </c>
      <c r="H40" s="102" t="s">
        <v>62</v>
      </c>
      <c r="I40" s="103">
        <f t="shared" si="10"/>
        <v>0</v>
      </c>
      <c r="J40" s="103">
        <f t="shared" si="11"/>
        <v>0</v>
      </c>
      <c r="K40" s="103">
        <f t="shared" si="12"/>
        <v>0</v>
      </c>
      <c r="L40" s="103">
        <f t="shared" si="13"/>
        <v>0</v>
      </c>
      <c r="M40" s="103">
        <f t="shared" si="14"/>
        <v>0</v>
      </c>
      <c r="N40" s="103">
        <f t="shared" si="15"/>
        <v>0</v>
      </c>
      <c r="O40" s="103">
        <f t="shared" si="16"/>
        <v>0</v>
      </c>
      <c r="P40" s="103">
        <f t="shared" si="17"/>
        <v>0</v>
      </c>
      <c r="Q40" s="103">
        <f t="shared" si="18"/>
        <v>0</v>
      </c>
      <c r="R40" s="103">
        <f t="shared" si="19"/>
        <v>0</v>
      </c>
      <c r="S40" s="103">
        <f t="shared" si="8"/>
        <v>0</v>
      </c>
      <c r="T40" s="103">
        <f t="shared" si="20"/>
        <v>0</v>
      </c>
      <c r="U40" s="103">
        <f t="shared" si="21"/>
        <v>5</v>
      </c>
      <c r="V40" s="104"/>
      <c r="W40" s="105"/>
    </row>
    <row r="41" spans="1:23" s="64" customFormat="1" ht="75" customHeight="1" x14ac:dyDescent="0.2">
      <c r="A41" s="98" t="s">
        <v>136</v>
      </c>
      <c r="B41" s="99" t="s">
        <v>137</v>
      </c>
      <c r="C41" s="99" t="s">
        <v>64</v>
      </c>
      <c r="D41" s="109" t="s">
        <v>138</v>
      </c>
      <c r="E41" s="101"/>
      <c r="F41" s="102" t="s">
        <v>62</v>
      </c>
      <c r="G41" s="102" t="s">
        <v>62</v>
      </c>
      <c r="H41" s="102" t="s">
        <v>62</v>
      </c>
      <c r="I41" s="103">
        <f t="shared" si="10"/>
        <v>0</v>
      </c>
      <c r="J41" s="103">
        <f t="shared" si="11"/>
        <v>0</v>
      </c>
      <c r="K41" s="103">
        <f t="shared" si="12"/>
        <v>0</v>
      </c>
      <c r="L41" s="103">
        <f t="shared" si="13"/>
        <v>0</v>
      </c>
      <c r="M41" s="103">
        <f t="shared" si="14"/>
        <v>0</v>
      </c>
      <c r="N41" s="103">
        <f t="shared" si="15"/>
        <v>0</v>
      </c>
      <c r="O41" s="103">
        <f t="shared" si="16"/>
        <v>0</v>
      </c>
      <c r="P41" s="103">
        <f t="shared" si="17"/>
        <v>0</v>
      </c>
      <c r="Q41" s="103">
        <f t="shared" si="18"/>
        <v>0</v>
      </c>
      <c r="R41" s="103">
        <f t="shared" si="19"/>
        <v>0</v>
      </c>
      <c r="S41" s="103">
        <f t="shared" si="8"/>
        <v>0</v>
      </c>
      <c r="T41" s="103">
        <f t="shared" si="20"/>
        <v>0</v>
      </c>
      <c r="U41" s="103">
        <f t="shared" si="21"/>
        <v>5</v>
      </c>
      <c r="V41" s="108"/>
      <c r="W41" s="105"/>
    </row>
    <row r="42" spans="1:23" s="64" customFormat="1" ht="75" customHeight="1" x14ac:dyDescent="0.2">
      <c r="A42" s="98" t="s">
        <v>139</v>
      </c>
      <c r="B42" s="99" t="s">
        <v>137</v>
      </c>
      <c r="C42" s="99" t="s">
        <v>60</v>
      </c>
      <c r="D42" s="109" t="s">
        <v>140</v>
      </c>
      <c r="E42" s="101"/>
      <c r="F42" s="102" t="s">
        <v>62</v>
      </c>
      <c r="G42" s="102" t="s">
        <v>62</v>
      </c>
      <c r="H42" s="102" t="s">
        <v>62</v>
      </c>
      <c r="I42" s="103">
        <f t="shared" si="10"/>
        <v>0</v>
      </c>
      <c r="J42" s="103">
        <f t="shared" si="11"/>
        <v>0</v>
      </c>
      <c r="K42" s="103">
        <f t="shared" si="12"/>
        <v>0</v>
      </c>
      <c r="L42" s="103">
        <f t="shared" si="13"/>
        <v>0</v>
      </c>
      <c r="M42" s="103">
        <f t="shared" si="14"/>
        <v>0</v>
      </c>
      <c r="N42" s="103">
        <f t="shared" si="15"/>
        <v>0</v>
      </c>
      <c r="O42" s="103">
        <f t="shared" si="16"/>
        <v>0</v>
      </c>
      <c r="P42" s="103">
        <f t="shared" si="17"/>
        <v>0</v>
      </c>
      <c r="Q42" s="103">
        <f t="shared" si="18"/>
        <v>0</v>
      </c>
      <c r="R42" s="103">
        <f t="shared" si="19"/>
        <v>0</v>
      </c>
      <c r="S42" s="103">
        <f t="shared" si="8"/>
        <v>0</v>
      </c>
      <c r="T42" s="103">
        <f t="shared" si="20"/>
        <v>0</v>
      </c>
      <c r="U42" s="103">
        <f t="shared" si="21"/>
        <v>3</v>
      </c>
      <c r="V42" s="108"/>
      <c r="W42" s="105"/>
    </row>
    <row r="43" spans="1:23" s="64" customFormat="1" ht="75" customHeight="1" x14ac:dyDescent="0.2">
      <c r="A43" s="98" t="s">
        <v>141</v>
      </c>
      <c r="B43" s="99" t="s">
        <v>137</v>
      </c>
      <c r="C43" s="99" t="s">
        <v>64</v>
      </c>
      <c r="D43" s="109" t="s">
        <v>142</v>
      </c>
      <c r="E43" s="101"/>
      <c r="F43" s="102" t="s">
        <v>62</v>
      </c>
      <c r="G43" s="102" t="s">
        <v>62</v>
      </c>
      <c r="H43" s="102" t="s">
        <v>62</v>
      </c>
      <c r="I43" s="103">
        <f t="shared" si="10"/>
        <v>0</v>
      </c>
      <c r="J43" s="103">
        <f t="shared" si="11"/>
        <v>0</v>
      </c>
      <c r="K43" s="103">
        <f t="shared" si="12"/>
        <v>0</v>
      </c>
      <c r="L43" s="103">
        <f t="shared" si="13"/>
        <v>0</v>
      </c>
      <c r="M43" s="103">
        <f t="shared" si="14"/>
        <v>0</v>
      </c>
      <c r="N43" s="103">
        <f t="shared" si="15"/>
        <v>0</v>
      </c>
      <c r="O43" s="103">
        <f t="shared" si="16"/>
        <v>0</v>
      </c>
      <c r="P43" s="103">
        <f t="shared" si="17"/>
        <v>0</v>
      </c>
      <c r="Q43" s="103">
        <f t="shared" si="18"/>
        <v>0</v>
      </c>
      <c r="R43" s="103">
        <f t="shared" si="19"/>
        <v>0</v>
      </c>
      <c r="S43" s="103">
        <f t="shared" si="8"/>
        <v>0</v>
      </c>
      <c r="T43" s="103">
        <f t="shared" si="20"/>
        <v>0</v>
      </c>
      <c r="U43" s="103">
        <f t="shared" si="21"/>
        <v>5</v>
      </c>
      <c r="V43" s="108"/>
      <c r="W43" s="105"/>
    </row>
    <row r="44" spans="1:23" s="64" customFormat="1" ht="75" customHeight="1" x14ac:dyDescent="0.2">
      <c r="A44" s="98" t="s">
        <v>143</v>
      </c>
      <c r="B44" s="99" t="s">
        <v>137</v>
      </c>
      <c r="C44" s="99" t="s">
        <v>60</v>
      </c>
      <c r="D44" s="109" t="s">
        <v>144</v>
      </c>
      <c r="E44" s="101"/>
      <c r="F44" s="102" t="s">
        <v>62</v>
      </c>
      <c r="G44" s="102" t="s">
        <v>62</v>
      </c>
      <c r="H44" s="102" t="s">
        <v>62</v>
      </c>
      <c r="I44" s="103">
        <f t="shared" si="10"/>
        <v>0</v>
      </c>
      <c r="J44" s="103">
        <f t="shared" si="11"/>
        <v>0</v>
      </c>
      <c r="K44" s="103">
        <f t="shared" si="12"/>
        <v>0</v>
      </c>
      <c r="L44" s="103">
        <f t="shared" si="13"/>
        <v>0</v>
      </c>
      <c r="M44" s="103">
        <f t="shared" si="14"/>
        <v>0</v>
      </c>
      <c r="N44" s="103">
        <f t="shared" si="15"/>
        <v>0</v>
      </c>
      <c r="O44" s="103">
        <f t="shared" si="16"/>
        <v>0</v>
      </c>
      <c r="P44" s="103">
        <f t="shared" si="17"/>
        <v>0</v>
      </c>
      <c r="Q44" s="103">
        <f t="shared" si="18"/>
        <v>0</v>
      </c>
      <c r="R44" s="103">
        <f t="shared" si="19"/>
        <v>0</v>
      </c>
      <c r="S44" s="103">
        <f t="shared" si="8"/>
        <v>0</v>
      </c>
      <c r="T44" s="103">
        <f t="shared" si="20"/>
        <v>0</v>
      </c>
      <c r="U44" s="103">
        <f t="shared" si="21"/>
        <v>3</v>
      </c>
      <c r="V44" s="108"/>
      <c r="W44" s="105"/>
    </row>
    <row r="45" spans="1:23" s="64" customFormat="1" ht="75" customHeight="1" x14ac:dyDescent="0.2">
      <c r="A45" s="98" t="s">
        <v>145</v>
      </c>
      <c r="B45" s="99" t="s">
        <v>137</v>
      </c>
      <c r="C45" s="99" t="s">
        <v>60</v>
      </c>
      <c r="D45" s="109" t="s">
        <v>146</v>
      </c>
      <c r="E45" s="101"/>
      <c r="F45" s="102" t="s">
        <v>62</v>
      </c>
      <c r="G45" s="102" t="s">
        <v>62</v>
      </c>
      <c r="H45" s="102" t="s">
        <v>62</v>
      </c>
      <c r="I45" s="103">
        <f t="shared" si="10"/>
        <v>0</v>
      </c>
      <c r="J45" s="103">
        <f t="shared" si="11"/>
        <v>0</v>
      </c>
      <c r="K45" s="103">
        <f t="shared" si="12"/>
        <v>0</v>
      </c>
      <c r="L45" s="103">
        <f t="shared" si="13"/>
        <v>0</v>
      </c>
      <c r="M45" s="103">
        <f t="shared" si="14"/>
        <v>0</v>
      </c>
      <c r="N45" s="103">
        <f t="shared" si="15"/>
        <v>0</v>
      </c>
      <c r="O45" s="103">
        <f t="shared" si="16"/>
        <v>0</v>
      </c>
      <c r="P45" s="103">
        <f t="shared" si="17"/>
        <v>0</v>
      </c>
      <c r="Q45" s="103">
        <f t="shared" si="18"/>
        <v>0</v>
      </c>
      <c r="R45" s="103">
        <f t="shared" si="19"/>
        <v>0</v>
      </c>
      <c r="S45" s="103">
        <f t="shared" si="8"/>
        <v>0</v>
      </c>
      <c r="T45" s="103">
        <f t="shared" si="20"/>
        <v>0</v>
      </c>
      <c r="U45" s="103">
        <f t="shared" si="21"/>
        <v>3</v>
      </c>
      <c r="V45" s="108"/>
      <c r="W45" s="105"/>
    </row>
    <row r="46" spans="1:23" s="64" customFormat="1" ht="75" customHeight="1" x14ac:dyDescent="0.2">
      <c r="A46" s="98" t="s">
        <v>147</v>
      </c>
      <c r="B46" s="99" t="s">
        <v>137</v>
      </c>
      <c r="C46" s="99" t="s">
        <v>64</v>
      </c>
      <c r="D46" s="100" t="s">
        <v>148</v>
      </c>
      <c r="E46" s="101"/>
      <c r="F46" s="102" t="s">
        <v>62</v>
      </c>
      <c r="G46" s="102" t="s">
        <v>62</v>
      </c>
      <c r="H46" s="102" t="s">
        <v>62</v>
      </c>
      <c r="I46" s="103">
        <f t="shared" si="10"/>
        <v>0</v>
      </c>
      <c r="J46" s="103">
        <f t="shared" si="11"/>
        <v>0</v>
      </c>
      <c r="K46" s="103">
        <f t="shared" si="12"/>
        <v>0</v>
      </c>
      <c r="L46" s="103">
        <f t="shared" si="13"/>
        <v>0</v>
      </c>
      <c r="M46" s="103">
        <f t="shared" si="14"/>
        <v>0</v>
      </c>
      <c r="N46" s="103">
        <f t="shared" si="15"/>
        <v>0</v>
      </c>
      <c r="O46" s="103">
        <f t="shared" si="16"/>
        <v>0</v>
      </c>
      <c r="P46" s="103">
        <f t="shared" si="17"/>
        <v>0</v>
      </c>
      <c r="Q46" s="103">
        <f t="shared" si="18"/>
        <v>0</v>
      </c>
      <c r="R46" s="103">
        <f t="shared" si="19"/>
        <v>0</v>
      </c>
      <c r="S46" s="103">
        <f t="shared" si="8"/>
        <v>0</v>
      </c>
      <c r="T46" s="103">
        <f t="shared" si="20"/>
        <v>0</v>
      </c>
      <c r="U46" s="103">
        <f t="shared" si="21"/>
        <v>5</v>
      </c>
      <c r="V46" s="108"/>
      <c r="W46" s="105"/>
    </row>
    <row r="47" spans="1:23" s="64" customFormat="1" ht="75" customHeight="1" x14ac:dyDescent="0.2">
      <c r="A47" s="98" t="s">
        <v>149</v>
      </c>
      <c r="B47" s="99" t="s">
        <v>137</v>
      </c>
      <c r="C47" s="99" t="s">
        <v>60</v>
      </c>
      <c r="D47" s="100" t="s">
        <v>150</v>
      </c>
      <c r="E47" s="101"/>
      <c r="F47" s="102" t="s">
        <v>62</v>
      </c>
      <c r="G47" s="102" t="s">
        <v>62</v>
      </c>
      <c r="H47" s="102" t="s">
        <v>62</v>
      </c>
      <c r="I47" s="103">
        <f t="shared" si="10"/>
        <v>0</v>
      </c>
      <c r="J47" s="103">
        <f t="shared" si="11"/>
        <v>0</v>
      </c>
      <c r="K47" s="103">
        <f t="shared" si="12"/>
        <v>0</v>
      </c>
      <c r="L47" s="103">
        <f t="shared" si="13"/>
        <v>0</v>
      </c>
      <c r="M47" s="103">
        <f t="shared" si="14"/>
        <v>0</v>
      </c>
      <c r="N47" s="103">
        <f t="shared" si="15"/>
        <v>0</v>
      </c>
      <c r="O47" s="103">
        <f t="shared" si="16"/>
        <v>0</v>
      </c>
      <c r="P47" s="103">
        <f t="shared" si="17"/>
        <v>0</v>
      </c>
      <c r="Q47" s="103">
        <f t="shared" si="18"/>
        <v>0</v>
      </c>
      <c r="R47" s="103">
        <f t="shared" si="19"/>
        <v>0</v>
      </c>
      <c r="S47" s="103">
        <f t="shared" si="8"/>
        <v>0</v>
      </c>
      <c r="T47" s="103">
        <f t="shared" si="20"/>
        <v>0</v>
      </c>
      <c r="U47" s="103">
        <f t="shared" si="21"/>
        <v>3</v>
      </c>
      <c r="V47" s="108"/>
      <c r="W47" s="105"/>
    </row>
    <row r="48" spans="1:23" s="64" customFormat="1" ht="75" customHeight="1" x14ac:dyDescent="0.2">
      <c r="A48" s="98" t="s">
        <v>151</v>
      </c>
      <c r="B48" s="99" t="s">
        <v>137</v>
      </c>
      <c r="C48" s="99" t="s">
        <v>60</v>
      </c>
      <c r="D48" s="109" t="s">
        <v>152</v>
      </c>
      <c r="E48" s="101"/>
      <c r="F48" s="102" t="s">
        <v>62</v>
      </c>
      <c r="G48" s="102" t="s">
        <v>62</v>
      </c>
      <c r="H48" s="102" t="s">
        <v>62</v>
      </c>
      <c r="I48" s="103">
        <f t="shared" si="10"/>
        <v>0</v>
      </c>
      <c r="J48" s="103">
        <f t="shared" si="11"/>
        <v>0</v>
      </c>
      <c r="K48" s="103">
        <f t="shared" si="12"/>
        <v>0</v>
      </c>
      <c r="L48" s="103">
        <f t="shared" si="13"/>
        <v>0</v>
      </c>
      <c r="M48" s="103">
        <f t="shared" si="14"/>
        <v>0</v>
      </c>
      <c r="N48" s="103">
        <f t="shared" si="15"/>
        <v>0</v>
      </c>
      <c r="O48" s="103">
        <f t="shared" si="16"/>
        <v>0</v>
      </c>
      <c r="P48" s="103">
        <f t="shared" si="17"/>
        <v>0</v>
      </c>
      <c r="Q48" s="103">
        <f t="shared" si="18"/>
        <v>0</v>
      </c>
      <c r="R48" s="103">
        <f t="shared" si="19"/>
        <v>0</v>
      </c>
      <c r="S48" s="103">
        <f t="shared" si="8"/>
        <v>0</v>
      </c>
      <c r="T48" s="103">
        <f t="shared" si="20"/>
        <v>0</v>
      </c>
      <c r="U48" s="103">
        <f t="shared" si="21"/>
        <v>3</v>
      </c>
      <c r="V48" s="108"/>
      <c r="W48" s="105"/>
    </row>
    <row r="49" spans="1:23" s="64" customFormat="1" ht="75" customHeight="1" x14ac:dyDescent="0.2">
      <c r="A49" s="98" t="s">
        <v>153</v>
      </c>
      <c r="B49" s="99" t="s">
        <v>137</v>
      </c>
      <c r="C49" s="99" t="s">
        <v>64</v>
      </c>
      <c r="D49" s="109" t="s">
        <v>154</v>
      </c>
      <c r="E49" s="101"/>
      <c r="F49" s="102" t="s">
        <v>62</v>
      </c>
      <c r="G49" s="102" t="s">
        <v>62</v>
      </c>
      <c r="H49" s="102" t="s">
        <v>62</v>
      </c>
      <c r="I49" s="103">
        <f t="shared" si="10"/>
        <v>0</v>
      </c>
      <c r="J49" s="103">
        <f t="shared" si="11"/>
        <v>0</v>
      </c>
      <c r="K49" s="103">
        <f t="shared" si="12"/>
        <v>0</v>
      </c>
      <c r="L49" s="103">
        <f t="shared" si="13"/>
        <v>0</v>
      </c>
      <c r="M49" s="103">
        <f t="shared" si="14"/>
        <v>0</v>
      </c>
      <c r="N49" s="103">
        <f t="shared" si="15"/>
        <v>0</v>
      </c>
      <c r="O49" s="103">
        <f t="shared" si="16"/>
        <v>0</v>
      </c>
      <c r="P49" s="103">
        <f t="shared" si="17"/>
        <v>0</v>
      </c>
      <c r="Q49" s="103">
        <f t="shared" si="18"/>
        <v>0</v>
      </c>
      <c r="R49" s="103">
        <f t="shared" si="19"/>
        <v>0</v>
      </c>
      <c r="S49" s="103">
        <f t="shared" si="8"/>
        <v>0</v>
      </c>
      <c r="T49" s="103">
        <f t="shared" si="20"/>
        <v>0</v>
      </c>
      <c r="U49" s="103">
        <f t="shared" si="21"/>
        <v>5</v>
      </c>
      <c r="V49" s="108"/>
      <c r="W49" s="105"/>
    </row>
    <row r="50" spans="1:23" s="64" customFormat="1" ht="75" customHeight="1" x14ac:dyDescent="0.2">
      <c r="A50" s="98" t="s">
        <v>155</v>
      </c>
      <c r="B50" s="99" t="s">
        <v>156</v>
      </c>
      <c r="C50" s="99" t="s">
        <v>64</v>
      </c>
      <c r="D50" s="110" t="s">
        <v>157</v>
      </c>
      <c r="E50" s="101"/>
      <c r="F50" s="102" t="s">
        <v>62</v>
      </c>
      <c r="G50" s="102" t="s">
        <v>62</v>
      </c>
      <c r="H50" s="102" t="s">
        <v>62</v>
      </c>
      <c r="I50" s="103">
        <f t="shared" si="10"/>
        <v>0</v>
      </c>
      <c r="J50" s="103">
        <f t="shared" si="11"/>
        <v>0</v>
      </c>
      <c r="K50" s="103">
        <f t="shared" si="12"/>
        <v>0</v>
      </c>
      <c r="L50" s="103">
        <f t="shared" si="13"/>
        <v>0</v>
      </c>
      <c r="M50" s="103">
        <f t="shared" si="14"/>
        <v>0</v>
      </c>
      <c r="N50" s="103">
        <f t="shared" si="15"/>
        <v>0</v>
      </c>
      <c r="O50" s="103">
        <f t="shared" si="16"/>
        <v>0</v>
      </c>
      <c r="P50" s="103">
        <f t="shared" si="17"/>
        <v>0</v>
      </c>
      <c r="Q50" s="103">
        <f t="shared" si="18"/>
        <v>0</v>
      </c>
      <c r="R50" s="103">
        <f t="shared" si="19"/>
        <v>0</v>
      </c>
      <c r="S50" s="103">
        <f t="shared" si="8"/>
        <v>0</v>
      </c>
      <c r="T50" s="103">
        <f t="shared" si="20"/>
        <v>0</v>
      </c>
      <c r="U50" s="103">
        <f t="shared" si="21"/>
        <v>5</v>
      </c>
      <c r="V50" s="104"/>
      <c r="W50" s="105"/>
    </row>
    <row r="51" spans="1:23" ht="18.75" x14ac:dyDescent="0.3">
      <c r="A51" s="115" t="s">
        <v>158</v>
      </c>
      <c r="B51" s="115"/>
      <c r="C51" s="116"/>
      <c r="D51" s="117"/>
      <c r="E51" s="118"/>
      <c r="F51" s="118"/>
      <c r="G51" s="119"/>
      <c r="H51" s="119"/>
      <c r="I51" s="120">
        <f t="shared" ref="I51:U51" si="22">SUM(I4:I50)</f>
        <v>0</v>
      </c>
      <c r="J51" s="120">
        <f t="shared" si="22"/>
        <v>0</v>
      </c>
      <c r="K51" s="120">
        <f t="shared" si="22"/>
        <v>0</v>
      </c>
      <c r="L51" s="120">
        <f t="shared" si="22"/>
        <v>0</v>
      </c>
      <c r="M51" s="120">
        <f t="shared" si="22"/>
        <v>0</v>
      </c>
      <c r="N51" s="120">
        <f t="shared" si="22"/>
        <v>0</v>
      </c>
      <c r="O51" s="120">
        <f t="shared" si="22"/>
        <v>0</v>
      </c>
      <c r="P51" s="120">
        <f t="shared" si="22"/>
        <v>0</v>
      </c>
      <c r="Q51" s="120">
        <f t="shared" si="22"/>
        <v>0</v>
      </c>
      <c r="R51" s="120">
        <f t="shared" si="22"/>
        <v>0</v>
      </c>
      <c r="S51" s="120">
        <f t="shared" si="22"/>
        <v>0</v>
      </c>
      <c r="T51" s="120">
        <f t="shared" si="22"/>
        <v>0</v>
      </c>
      <c r="U51" s="120">
        <f t="shared" si="22"/>
        <v>205</v>
      </c>
      <c r="V51" s="121"/>
    </row>
    <row r="52" spans="1:23" ht="15" x14ac:dyDescent="0.25"/>
    <row r="53" spans="1:23" ht="15" x14ac:dyDescent="0.25"/>
    <row r="54" spans="1:23" ht="15" x14ac:dyDescent="0.25"/>
    <row r="55" spans="1:23" ht="15" x14ac:dyDescent="0.25"/>
    <row r="56" spans="1:23" ht="15" x14ac:dyDescent="0.25"/>
    <row r="57" spans="1:23" ht="15" x14ac:dyDescent="0.25"/>
    <row r="58" spans="1:23" ht="15" x14ac:dyDescent="0.25"/>
    <row r="59" spans="1:23" ht="15" x14ac:dyDescent="0.25"/>
    <row r="60" spans="1:23" ht="15" x14ac:dyDescent="0.25"/>
    <row r="61" spans="1:23" ht="15" x14ac:dyDescent="0.25"/>
    <row r="62" spans="1:23" ht="15" x14ac:dyDescent="0.25"/>
    <row r="63" spans="1:23" ht="15" x14ac:dyDescent="0.25"/>
    <row r="64" spans="1:23" ht="15" x14ac:dyDescent="0.25"/>
    <row r="65" ht="15" x14ac:dyDescent="0.25"/>
    <row r="66" ht="15" x14ac:dyDescent="0.25"/>
  </sheetData>
  <sheetProtection algorithmName="SHA-512" hashValue="y87R1nlB/NStTLXGPjwrXbgzvVrHvu7Y8dyxCIxwFH/Ubk8ulWUStQ25jiqKAtVYM8T3Vxut/cwO+Ilo72huTA==" saltValue="gI31YIZR5SOe34TlzhXFEw==" spinCount="100000" sheet="1" selectLockedCells="1"/>
  <mergeCells count="1">
    <mergeCell ref="F2:H2"/>
  </mergeCells>
  <phoneticPr fontId="34" type="noConversion"/>
  <conditionalFormatting sqref="C1:C7 C45:C50">
    <cfRule type="cellIs" dxfId="182" priority="97" operator="equal">
      <formula>"Minimal"</formula>
    </cfRule>
    <cfRule type="cellIs" dxfId="181" priority="98" stopIfTrue="1" operator="equal">
      <formula>"Extremely Advantageous"</formula>
    </cfRule>
    <cfRule type="cellIs" dxfId="180" priority="96" operator="equal">
      <formula>"Not Needed"</formula>
    </cfRule>
    <cfRule type="cellIs" dxfId="179" priority="95" operator="equal">
      <formula>"Advantageous"</formula>
    </cfRule>
    <cfRule type="cellIs" dxfId="178" priority="99" stopIfTrue="1" operator="equal">
      <formula>"Highly Advantageous"</formula>
    </cfRule>
  </conditionalFormatting>
  <conditionalFormatting sqref="C4:C7 F4:H50 C34:C50 G51:H64503">
    <cfRule type="cellIs" dxfId="177" priority="94" stopIfTrue="1" operator="equal">
      <formula>"Select from Drop Down List"</formula>
    </cfRule>
  </conditionalFormatting>
  <conditionalFormatting sqref="C4:C50">
    <cfRule type="cellIs" dxfId="176" priority="20" stopIfTrue="1" operator="equal">
      <formula>"High"</formula>
    </cfRule>
  </conditionalFormatting>
  <conditionalFormatting sqref="C8:C16 C21:C26">
    <cfRule type="cellIs" dxfId="175" priority="70" stopIfTrue="1" operator="equal">
      <formula>"Highly Advantageous"</formula>
    </cfRule>
  </conditionalFormatting>
  <conditionalFormatting sqref="C8:C16 F4:H50 C34:C50 C28:C29">
    <cfRule type="cellIs" dxfId="174" priority="250" stopIfTrue="1" operator="equal">
      <formula>"Exception"</formula>
    </cfRule>
  </conditionalFormatting>
  <conditionalFormatting sqref="C8:C16">
    <cfRule type="cellIs" dxfId="173" priority="51" operator="equal">
      <formula>"Advantageous"</formula>
    </cfRule>
    <cfRule type="cellIs" dxfId="172" priority="249" operator="equal">
      <formula>"Minimal"</formula>
    </cfRule>
    <cfRule type="cellIs" dxfId="171" priority="248" operator="equal">
      <formula>"Not Needed"</formula>
    </cfRule>
  </conditionalFormatting>
  <conditionalFormatting sqref="C16">
    <cfRule type="cellIs" dxfId="170" priority="149" operator="equal">
      <formula>"Minimal"</formula>
    </cfRule>
    <cfRule type="cellIs" dxfId="169" priority="151" stopIfTrue="1" operator="equal">
      <formula>"Highly Advantageous"</formula>
    </cfRule>
    <cfRule type="cellIs" dxfId="168" priority="150" stopIfTrue="1" operator="equal">
      <formula>"Extremely Advantageous"</formula>
    </cfRule>
    <cfRule type="cellIs" dxfId="167" priority="148" operator="equal">
      <formula>"Not Needed"</formula>
    </cfRule>
    <cfRule type="cellIs" dxfId="166" priority="147" operator="equal">
      <formula>"Advantageous"</formula>
    </cfRule>
    <cfRule type="cellIs" dxfId="165" priority="146" stopIfTrue="1" operator="equal">
      <formula>"Select from Drop Down List"</formula>
    </cfRule>
    <cfRule type="cellIs" dxfId="164" priority="142" stopIfTrue="1" operator="equal">
      <formula>"Extremely Advantageous"</formula>
    </cfRule>
    <cfRule type="cellIs" dxfId="163" priority="143" stopIfTrue="1" operator="equal">
      <formula>"Highly Advantageous"</formula>
    </cfRule>
    <cfRule type="cellIs" dxfId="162" priority="145" stopIfTrue="1" operator="equal">
      <formula>"Exception"</formula>
    </cfRule>
    <cfRule type="cellIs" dxfId="161" priority="136" stopIfTrue="1" operator="equal">
      <formula>"High"</formula>
    </cfRule>
    <cfRule type="cellIs" dxfId="160" priority="141" operator="equal">
      <formula>"Minimal"</formula>
    </cfRule>
    <cfRule type="cellIs" dxfId="159" priority="137" stopIfTrue="1" operator="equal">
      <formula>"Exception"</formula>
    </cfRule>
    <cfRule type="cellIs" dxfId="158" priority="138" stopIfTrue="1" operator="equal">
      <formula>"Select from Drop Down List"</formula>
    </cfRule>
    <cfRule type="cellIs" dxfId="157" priority="139" operator="equal">
      <formula>"Advantageous"</formula>
    </cfRule>
    <cfRule type="cellIs" dxfId="156" priority="140" operator="equal">
      <formula>"Not Needed"</formula>
    </cfRule>
    <cfRule type="cellIs" dxfId="155" priority="144" stopIfTrue="1" operator="equal">
      <formula>"High"</formula>
    </cfRule>
  </conditionalFormatting>
  <conditionalFormatting sqref="C17:C18">
    <cfRule type="cellIs" dxfId="154" priority="88" operator="equal">
      <formula>"Advantageous"</formula>
    </cfRule>
    <cfRule type="cellIs" dxfId="153" priority="90" operator="equal">
      <formula>"Minimal"</formula>
    </cfRule>
    <cfRule type="cellIs" dxfId="152" priority="92" stopIfTrue="1" operator="equal">
      <formula>"Highly Advantageous"</formula>
    </cfRule>
    <cfRule type="cellIs" dxfId="151" priority="91" stopIfTrue="1" operator="equal">
      <formula>"Extremely Advantageous"</formula>
    </cfRule>
    <cfRule type="cellIs" dxfId="150" priority="89" operator="equal">
      <formula>"Not Needed"</formula>
    </cfRule>
  </conditionalFormatting>
  <conditionalFormatting sqref="C17:C19 H19">
    <cfRule type="cellIs" dxfId="149" priority="83" stopIfTrue="1" operator="equal">
      <formula>"Select from Drop Down List"</formula>
    </cfRule>
  </conditionalFormatting>
  <conditionalFormatting sqref="C19">
    <cfRule type="cellIs" dxfId="148" priority="85" stopIfTrue="1" operator="equal">
      <formula>"Highly Advantageous"</formula>
    </cfRule>
    <cfRule type="cellIs" dxfId="147" priority="84" stopIfTrue="1" operator="equal">
      <formula>"Extremely Advantageous"</formula>
    </cfRule>
  </conditionalFormatting>
  <conditionalFormatting sqref="C19:C20">
    <cfRule type="cellIs" dxfId="146" priority="72" operator="equal">
      <formula>"Not Needed"</formula>
    </cfRule>
    <cfRule type="cellIs" dxfId="145" priority="71" operator="equal">
      <formula>"Advantageous"</formula>
    </cfRule>
    <cfRule type="cellIs" dxfId="144" priority="73" operator="equal">
      <formula>"Minimal"</formula>
    </cfRule>
  </conditionalFormatting>
  <conditionalFormatting sqref="C20">
    <cfRule type="cellIs" dxfId="143" priority="74" stopIfTrue="1" operator="equal">
      <formula>"Extremely Advantageous"</formula>
    </cfRule>
    <cfRule type="cellIs" dxfId="142" priority="75" stopIfTrue="1" operator="equal">
      <formula>"Highly Advantageous"</formula>
    </cfRule>
  </conditionalFormatting>
  <conditionalFormatting sqref="C20:C25 F45:H50">
    <cfRule type="cellIs" dxfId="141" priority="67" stopIfTrue="1" operator="equal">
      <formula>"Exception"</formula>
    </cfRule>
    <cfRule type="cellIs" dxfId="140" priority="68" stopIfTrue="1" operator="equal">
      <formula>"Select from Drop Down List"</formula>
    </cfRule>
  </conditionalFormatting>
  <conditionalFormatting sqref="C21:C26 C8:C16">
    <cfRule type="cellIs" dxfId="139" priority="69" stopIfTrue="1" operator="equal">
      <formula>"Extremely Advantageous"</formula>
    </cfRule>
  </conditionalFormatting>
  <conditionalFormatting sqref="C21:C26">
    <cfRule type="cellIs" dxfId="138" priority="64" operator="equal">
      <formula>"Advantageous"</formula>
    </cfRule>
    <cfRule type="cellIs" dxfId="137" priority="65" operator="equal">
      <formula>"Not Needed"</formula>
    </cfRule>
    <cfRule type="cellIs" dxfId="136" priority="66" operator="equal">
      <formula>"Minimal"</formula>
    </cfRule>
  </conditionalFormatting>
  <conditionalFormatting sqref="C26">
    <cfRule type="cellIs" dxfId="135" priority="215" operator="equal">
      <formula>"Advantageous"</formula>
    </cfRule>
    <cfRule type="cellIs" dxfId="134" priority="216" operator="equal">
      <formula>"Not Needed"</formula>
    </cfRule>
    <cfRule type="cellIs" dxfId="133" priority="217" operator="equal">
      <formula>"Minimal"</formula>
    </cfRule>
    <cfRule type="cellIs" dxfId="132" priority="218" stopIfTrue="1" operator="equal">
      <formula>"Extremely Advantageous"</formula>
    </cfRule>
    <cfRule type="cellIs" dxfId="131" priority="219" stopIfTrue="1" operator="equal">
      <formula>"Highly Advantageous"</formula>
    </cfRule>
  </conditionalFormatting>
  <conditionalFormatting sqref="C26:C27">
    <cfRule type="cellIs" dxfId="130" priority="60" stopIfTrue="1" operator="equal">
      <formula>"Exception"</formula>
    </cfRule>
    <cfRule type="cellIs" dxfId="129" priority="61" stopIfTrue="1" operator="equal">
      <formula>"Select from Drop Down List"</formula>
    </cfRule>
  </conditionalFormatting>
  <conditionalFormatting sqref="C27">
    <cfRule type="cellIs" dxfId="128" priority="57" operator="equal">
      <formula>"Advantageous"</formula>
    </cfRule>
    <cfRule type="cellIs" dxfId="127" priority="62" stopIfTrue="1" operator="equal">
      <formula>"Extremely Advantageous"</formula>
    </cfRule>
    <cfRule type="cellIs" dxfId="126" priority="63" stopIfTrue="1" operator="equal">
      <formula>"Highly Advantageous"</formula>
    </cfRule>
  </conditionalFormatting>
  <conditionalFormatting sqref="C27:C30">
    <cfRule type="cellIs" dxfId="125" priority="58" operator="equal">
      <formula>"Not Needed"</formula>
    </cfRule>
    <cfRule type="cellIs" dxfId="124" priority="59" operator="equal">
      <formula>"Minimal"</formula>
    </cfRule>
  </conditionalFormatting>
  <conditionalFormatting sqref="C28:C29 C34:C37 C46:C1048576">
    <cfRule type="cellIs" dxfId="123" priority="260" operator="equal">
      <formula>"Advantageous"</formula>
    </cfRule>
  </conditionalFormatting>
  <conditionalFormatting sqref="C28:C29">
    <cfRule type="cellIs" dxfId="122" priority="251" stopIfTrue="1" operator="equal">
      <formula>"Select from Drop Down List"</formula>
    </cfRule>
  </conditionalFormatting>
  <conditionalFormatting sqref="C28:C30">
    <cfRule type="cellIs" dxfId="121" priority="170" stopIfTrue="1" operator="equal">
      <formula>"Extremely Advantageous"</formula>
    </cfRule>
    <cfRule type="cellIs" dxfId="120" priority="171" stopIfTrue="1" operator="equal">
      <formula>"Highly Advantageous"</formula>
    </cfRule>
  </conditionalFormatting>
  <conditionalFormatting sqref="C30">
    <cfRule type="cellIs" dxfId="119" priority="167" operator="equal">
      <formula>"Advantageous"</formula>
    </cfRule>
  </conditionalFormatting>
  <conditionalFormatting sqref="C30:C31">
    <cfRule type="cellIs" dxfId="118" priority="11" operator="equal">
      <formula>"Minimal"</formula>
    </cfRule>
    <cfRule type="cellIs" dxfId="117" priority="13" stopIfTrue="1" operator="equal">
      <formula>"Highly Advantageous"</formula>
    </cfRule>
    <cfRule type="cellIs" dxfId="116" priority="12" stopIfTrue="1" operator="equal">
      <formula>"Extremely Advantageous"</formula>
    </cfRule>
    <cfRule type="cellIs" dxfId="115" priority="10" operator="equal">
      <formula>"Not Needed"</formula>
    </cfRule>
    <cfRule type="cellIs" dxfId="114" priority="9" operator="equal">
      <formula>"Advantageous"</formula>
    </cfRule>
  </conditionalFormatting>
  <conditionalFormatting sqref="C30:C33">
    <cfRule type="cellIs" dxfId="113" priority="2" stopIfTrue="1" operator="equal">
      <formula>"Exception"</formula>
    </cfRule>
    <cfRule type="cellIs" dxfId="112" priority="3" stopIfTrue="1" operator="equal">
      <formula>"Select from Drop Down List"</formula>
    </cfRule>
  </conditionalFormatting>
  <conditionalFormatting sqref="C31">
    <cfRule type="cellIs" dxfId="111" priority="6" operator="equal">
      <formula>"Minimal"</formula>
    </cfRule>
    <cfRule type="cellIs" dxfId="110" priority="5" operator="equal">
      <formula>"Not Needed"</formula>
    </cfRule>
    <cfRule type="cellIs" dxfId="109" priority="4" operator="equal">
      <formula>"Advantageous"</formula>
    </cfRule>
    <cfRule type="cellIs" dxfId="108" priority="8" stopIfTrue="1" operator="equal">
      <formula>"Highly Advantageous"</formula>
    </cfRule>
    <cfRule type="cellIs" dxfId="107" priority="7" stopIfTrue="1" operator="equal">
      <formula>"Extremely Advantageous"</formula>
    </cfRule>
  </conditionalFormatting>
  <conditionalFormatting sqref="C32">
    <cfRule type="cellIs" dxfId="106" priority="162" operator="equal">
      <formula>"Advantageous"</formula>
    </cfRule>
    <cfRule type="cellIs" dxfId="105" priority="163" operator="equal">
      <formula>"Not Needed"</formula>
    </cfRule>
    <cfRule type="cellIs" dxfId="104" priority="164" operator="equal">
      <formula>"Minimal"</formula>
    </cfRule>
    <cfRule type="cellIs" dxfId="103" priority="165" stopIfTrue="1" operator="equal">
      <formula>"Extremely Advantageous"</formula>
    </cfRule>
    <cfRule type="cellIs" dxfId="102" priority="166" stopIfTrue="1" operator="equal">
      <formula>"Highly Advantageous"</formula>
    </cfRule>
  </conditionalFormatting>
  <conditionalFormatting sqref="C32:C33">
    <cfRule type="cellIs" dxfId="101" priority="159" operator="equal">
      <formula>"Minimal"</formula>
    </cfRule>
    <cfRule type="cellIs" dxfId="100" priority="160" stopIfTrue="1" operator="equal">
      <formula>"Extremely Advantageous"</formula>
    </cfRule>
    <cfRule type="cellIs" dxfId="99" priority="161" stopIfTrue="1" operator="equal">
      <formula>"Highly Advantageous"</formula>
    </cfRule>
    <cfRule type="cellIs" dxfId="98" priority="157" operator="equal">
      <formula>"Advantageous"</formula>
    </cfRule>
    <cfRule type="cellIs" dxfId="97" priority="158" operator="equal">
      <formula>"Not Needed"</formula>
    </cfRule>
  </conditionalFormatting>
  <conditionalFormatting sqref="C33">
    <cfRule type="cellIs" dxfId="96" priority="152" operator="equal">
      <formula>"Advantageous"</formula>
    </cfRule>
    <cfRule type="cellIs" dxfId="95" priority="155" stopIfTrue="1" operator="equal">
      <formula>"Extremely Advantageous"</formula>
    </cfRule>
    <cfRule type="cellIs" dxfId="94" priority="156" stopIfTrue="1" operator="equal">
      <formula>"Highly Advantageous"</formula>
    </cfRule>
  </conditionalFormatting>
  <conditionalFormatting sqref="C33:C41 C43:C44">
    <cfRule type="cellIs" dxfId="93" priority="48" operator="equal">
      <formula>"Minimal"</formula>
    </cfRule>
    <cfRule type="cellIs" dxfId="92" priority="47" operator="equal">
      <formula>"Not Needed"</formula>
    </cfRule>
  </conditionalFormatting>
  <conditionalFormatting sqref="C34:C41 C43:C44">
    <cfRule type="cellIs" dxfId="91" priority="49" stopIfTrue="1" operator="equal">
      <formula>"Extremely Advantageous"</formula>
    </cfRule>
    <cfRule type="cellIs" dxfId="90" priority="50" stopIfTrue="1" operator="equal">
      <formula>"Highly Advantageous"</formula>
    </cfRule>
  </conditionalFormatting>
  <conditionalFormatting sqref="C38">
    <cfRule type="cellIs" dxfId="89" priority="53" operator="equal">
      <formula>"Not Needed"</formula>
    </cfRule>
    <cfRule type="cellIs" dxfId="88" priority="56" stopIfTrue="1" operator="equal">
      <formula>"Highly Advantageous"</formula>
    </cfRule>
    <cfRule type="cellIs" dxfId="87" priority="55" stopIfTrue="1" operator="equal">
      <formula>"Extremely Advantageous"</formula>
    </cfRule>
    <cfRule type="cellIs" dxfId="86" priority="54" operator="equal">
      <formula>"Minimal"</formula>
    </cfRule>
    <cfRule type="cellIs" dxfId="85" priority="52" operator="equal">
      <formula>"Advantageous"</formula>
    </cfRule>
  </conditionalFormatting>
  <conditionalFormatting sqref="C38:C41 C43:C44">
    <cfRule type="cellIs" dxfId="84" priority="46" operator="equal">
      <formula>"Advantageous"</formula>
    </cfRule>
  </conditionalFormatting>
  <conditionalFormatting sqref="C39:C44">
    <cfRule type="cellIs" dxfId="83" priority="45" stopIfTrue="1" operator="equal">
      <formula>"Highly Advantageous"</formula>
    </cfRule>
    <cfRule type="cellIs" dxfId="82" priority="44" stopIfTrue="1" operator="equal">
      <formula>"Extremely Advantageous"</formula>
    </cfRule>
    <cfRule type="cellIs" dxfId="81" priority="43" operator="equal">
      <formula>"Minimal"</formula>
    </cfRule>
    <cfRule type="cellIs" dxfId="80" priority="42" operator="equal">
      <formula>"Not Needed"</formula>
    </cfRule>
    <cfRule type="cellIs" dxfId="79" priority="41" operator="equal">
      <formula>"Advantageous"</formula>
    </cfRule>
  </conditionalFormatting>
  <conditionalFormatting sqref="C42">
    <cfRule type="cellIs" dxfId="78" priority="40" stopIfTrue="1" operator="equal">
      <formula>"Highly Advantageous"</formula>
    </cfRule>
    <cfRule type="cellIs" dxfId="77" priority="39" stopIfTrue="1" operator="equal">
      <formula>"Extremely Advantageous"</formula>
    </cfRule>
    <cfRule type="cellIs" dxfId="76" priority="38" operator="equal">
      <formula>"Minimal"</formula>
    </cfRule>
    <cfRule type="cellIs" dxfId="75" priority="37" operator="equal">
      <formula>"Not Needed"</formula>
    </cfRule>
    <cfRule type="cellIs" dxfId="74" priority="36" operator="equal">
      <formula>"Advantageous"</formula>
    </cfRule>
  </conditionalFormatting>
  <conditionalFormatting sqref="C43:C44 C8:C16">
    <cfRule type="cellIs" dxfId="73" priority="243" stopIfTrue="1" operator="equal">
      <formula>"Select from Drop Down List"</formula>
    </cfRule>
  </conditionalFormatting>
  <conditionalFormatting sqref="C43:C44 C46:C1048576">
    <cfRule type="cellIs" dxfId="72" priority="181" operator="equal">
      <formula>"Not Needed"</formula>
    </cfRule>
    <cfRule type="cellIs" dxfId="71" priority="183" stopIfTrue="1" operator="equal">
      <formula>"Extremely Advantageous"</formula>
    </cfRule>
    <cfRule type="cellIs" dxfId="70" priority="184" stopIfTrue="1" operator="equal">
      <formula>"Highly Advantageous"</formula>
    </cfRule>
    <cfRule type="cellIs" dxfId="69" priority="182" operator="equal">
      <formula>"Minimal"</formula>
    </cfRule>
  </conditionalFormatting>
  <conditionalFormatting sqref="C43:C44 F7:H7">
    <cfRule type="cellIs" dxfId="68" priority="242" stopIfTrue="1" operator="equal">
      <formula>"Exception"</formula>
    </cfRule>
  </conditionalFormatting>
  <conditionalFormatting sqref="C43:C44">
    <cfRule type="cellIs" dxfId="67" priority="179" stopIfTrue="1" operator="equal">
      <formula>"High"</formula>
    </cfRule>
    <cfRule type="cellIs" dxfId="66" priority="180" operator="equal">
      <formula>"Advantageous"</formula>
    </cfRule>
  </conditionalFormatting>
  <conditionalFormatting sqref="C45">
    <cfRule type="cellIs" dxfId="65" priority="33" operator="equal">
      <formula>"Minimal"</formula>
    </cfRule>
    <cfRule type="cellIs" dxfId="64" priority="31" operator="equal">
      <formula>"Advantageous"</formula>
    </cfRule>
    <cfRule type="cellIs" dxfId="63" priority="32" operator="equal">
      <formula>"Not Needed"</formula>
    </cfRule>
    <cfRule type="cellIs" dxfId="62" priority="34" stopIfTrue="1" operator="equal">
      <formula>"Extremely Advantageous"</formula>
    </cfRule>
    <cfRule type="cellIs" dxfId="61" priority="35" stopIfTrue="1" operator="equal">
      <formula>"Highly Advantageous"</formula>
    </cfRule>
  </conditionalFormatting>
  <conditionalFormatting sqref="E4:E10 E40:E50">
    <cfRule type="expression" dxfId="60" priority="114" stopIfTrue="1">
      <formula>#REF!="YES-partially meets"</formula>
    </cfRule>
  </conditionalFormatting>
  <conditionalFormatting sqref="E12:E15">
    <cfRule type="expression" dxfId="59" priority="244" stopIfTrue="1">
      <formula>#REF!="YES-partially meets"</formula>
    </cfRule>
  </conditionalFormatting>
  <conditionalFormatting sqref="E17">
    <cfRule type="expression" dxfId="58" priority="247" stopIfTrue="1">
      <formula>#REF!="YES-partially meets"</formula>
    </cfRule>
  </conditionalFormatting>
  <conditionalFormatting sqref="E19:E38">
    <cfRule type="expression" dxfId="57" priority="78" stopIfTrue="1">
      <formula>#REF!="YES-partially meets"</formula>
    </cfRule>
  </conditionalFormatting>
  <conditionalFormatting sqref="F18">
    <cfRule type="cellIs" dxfId="56" priority="253" stopIfTrue="1" operator="equal">
      <formula>"Exception"</formula>
    </cfRule>
    <cfRule type="cellIs" dxfId="55" priority="252" stopIfTrue="1" operator="equal">
      <formula>"Select from Drop Down List"</formula>
    </cfRule>
  </conditionalFormatting>
  <conditionalFormatting sqref="F21">
    <cfRule type="cellIs" dxfId="54" priority="232" stopIfTrue="1" operator="equal">
      <formula>"Exception"</formula>
    </cfRule>
  </conditionalFormatting>
  <conditionalFormatting sqref="F64504:F64926">
    <cfRule type="cellIs" dxfId="53" priority="265" stopIfTrue="1" operator="equal">
      <formula>"Y"</formula>
    </cfRule>
  </conditionalFormatting>
  <conditionalFormatting sqref="F1:H1">
    <cfRule type="cellIs" dxfId="52" priority="259" stopIfTrue="1" operator="equal">
      <formula>"Select from Drop Down List"</formula>
    </cfRule>
  </conditionalFormatting>
  <conditionalFormatting sqref="F5:H5">
    <cfRule type="cellIs" dxfId="51" priority="117" stopIfTrue="1" operator="equal">
      <formula>"Exception"</formula>
    </cfRule>
    <cfRule type="cellIs" dxfId="50" priority="118" stopIfTrue="1" operator="equal">
      <formula>"Select from Drop Down List"</formula>
    </cfRule>
  </conditionalFormatting>
  <conditionalFormatting sqref="F15:H17">
    <cfRule type="cellIs" dxfId="49" priority="18" stopIfTrue="1" operator="equal">
      <formula>"Exception"</formula>
    </cfRule>
  </conditionalFormatting>
  <conditionalFormatting sqref="F17:H17">
    <cfRule type="cellIs" dxfId="48" priority="19" stopIfTrue="1" operator="equal">
      <formula>"Select from Drop Down List"</formula>
    </cfRule>
  </conditionalFormatting>
  <conditionalFormatting sqref="F18:H18">
    <cfRule type="cellIs" dxfId="47" priority="254" stopIfTrue="1" operator="equal">
      <formula>"Select from Drop Down List"</formula>
    </cfRule>
  </conditionalFormatting>
  <conditionalFormatting sqref="F19:H19">
    <cfRule type="cellIs" dxfId="46" priority="77" stopIfTrue="1" operator="equal">
      <formula>"Select from Drop Down List"</formula>
    </cfRule>
    <cfRule type="cellIs" dxfId="45" priority="76" stopIfTrue="1" operator="equal">
      <formula>"Exception"</formula>
    </cfRule>
  </conditionalFormatting>
  <conditionalFormatting sqref="F19:H25 C4:C7">
    <cfRule type="cellIs" dxfId="44" priority="93" stopIfTrue="1" operator="equal">
      <formula>"Exception"</formula>
    </cfRule>
  </conditionalFormatting>
  <conditionalFormatting sqref="F20:H20">
    <cfRule type="cellIs" dxfId="43" priority="246" stopIfTrue="1" operator="equal">
      <formula>"Select from Drop Down List"</formula>
    </cfRule>
    <cfRule type="cellIs" dxfId="42" priority="245" stopIfTrue="1" operator="equal">
      <formula>"Exception"</formula>
    </cfRule>
  </conditionalFormatting>
  <conditionalFormatting sqref="F21:H21">
    <cfRule type="cellIs" dxfId="41" priority="233" stopIfTrue="1" operator="equal">
      <formula>"Select from Drop Down List"</formula>
    </cfRule>
  </conditionalFormatting>
  <conditionalFormatting sqref="F29:H29">
    <cfRule type="cellIs" dxfId="40" priority="240" stopIfTrue="1" operator="equal">
      <formula>"Exception"</formula>
    </cfRule>
  </conditionalFormatting>
  <conditionalFormatting sqref="F40:H43">
    <cfRule type="cellIs" dxfId="39" priority="15" stopIfTrue="1" operator="equal">
      <formula>"Select from Drop Down List"</formula>
    </cfRule>
    <cfRule type="cellIs" dxfId="38" priority="14" stopIfTrue="1" operator="equal">
      <formula>"Exception"</formula>
    </cfRule>
  </conditionalFormatting>
  <conditionalFormatting sqref="G5:H5">
    <cfRule type="cellIs" dxfId="37" priority="115" stopIfTrue="1" operator="equal">
      <formula>"Exception"</formula>
    </cfRule>
    <cfRule type="cellIs" dxfId="36" priority="116" stopIfTrue="1" operator="equal">
      <formula>"Select from Drop Down List"</formula>
    </cfRule>
  </conditionalFormatting>
  <conditionalFormatting sqref="G18:H18">
    <cfRule type="cellIs" dxfId="35" priority="255" stopIfTrue="1" operator="equal">
      <formula>"Exception"</formula>
    </cfRule>
    <cfRule type="cellIs" dxfId="34" priority="256" stopIfTrue="1" operator="equal">
      <formula>"Select from Drop Down List"</formula>
    </cfRule>
    <cfRule type="cellIs" dxfId="33" priority="257" stopIfTrue="1" operator="equal">
      <formula>"Exception"</formula>
    </cfRule>
    <cfRule type="cellIs" dxfId="32" priority="258" stopIfTrue="1" operator="equal">
      <formula>"Select from Drop Down List"</formula>
    </cfRule>
  </conditionalFormatting>
  <conditionalFormatting sqref="G21:H21">
    <cfRule type="cellIs" dxfId="31" priority="234" stopIfTrue="1" operator="equal">
      <formula>"Exception"</formula>
    </cfRule>
    <cfRule type="cellIs" dxfId="30" priority="235" stopIfTrue="1" operator="equal">
      <formula>"Select from Drop Down List"</formula>
    </cfRule>
    <cfRule type="cellIs" dxfId="29" priority="236" stopIfTrue="1" operator="equal">
      <formula>"Exception"</formula>
    </cfRule>
    <cfRule type="cellIs" dxfId="28" priority="237" stopIfTrue="1" operator="equal">
      <formula>"Select from Drop Down List"</formula>
    </cfRule>
  </conditionalFormatting>
  <conditionalFormatting sqref="G27:H27">
    <cfRule type="cellIs" dxfId="27" priority="262" stopIfTrue="1" operator="equal">
      <formula>"Exception"</formula>
    </cfRule>
    <cfRule type="cellIs" dxfId="26" priority="263" stopIfTrue="1" operator="equal">
      <formula>"Select from Drop Down List"</formula>
    </cfRule>
  </conditionalFormatting>
  <conditionalFormatting sqref="G29:H29">
    <cfRule type="cellIs" dxfId="25" priority="238" stopIfTrue="1" operator="equal">
      <formula>"Exception"</formula>
    </cfRule>
    <cfRule type="cellIs" dxfId="24" priority="239" stopIfTrue="1" operator="equal">
      <formula>"Select from Drop Down List"</formula>
    </cfRule>
  </conditionalFormatting>
  <conditionalFormatting sqref="G3:W3">
    <cfRule type="cellIs" dxfId="23" priority="1" stopIfTrue="1" operator="equal">
      <formula>"Select from Drop Down List"</formula>
    </cfRule>
  </conditionalFormatting>
  <conditionalFormatting sqref="H5">
    <cfRule type="cellIs" dxfId="22" priority="120" stopIfTrue="1" operator="equal">
      <formula>"Select from Drop Down List"</formula>
    </cfRule>
    <cfRule type="cellIs" dxfId="21" priority="119" stopIfTrue="1" operator="equal">
      <formula>"Exception"</formula>
    </cfRule>
  </conditionalFormatting>
  <conditionalFormatting sqref="H19 C17:C19">
    <cfRule type="cellIs" dxfId="20" priority="82" stopIfTrue="1" operator="equal">
      <formula>"Exception"</formula>
    </cfRule>
  </conditionalFormatting>
  <conditionalFormatting sqref="I64504:I1048576">
    <cfRule type="cellIs" dxfId="19" priority="261" stopIfTrue="1" operator="equal">
      <formula>"Select from Drop Down List"</formula>
    </cfRule>
  </conditionalFormatting>
  <dataValidations count="6">
    <dataValidation type="list" allowBlank="1" showInputMessage="1" showErrorMessage="1" promptTitle="Solution Type" prompt="Responders must select one of the types from the drop-down list." sqref="C2" xr:uid="{CA37DC12-87D2-4845-A971-31AA774FCDAF}">
      <formula1>"Cloud, Hybrid, On-premise only"</formula1>
    </dataValidation>
    <dataValidation allowBlank="1" showInputMessage="1" showErrorMessage="1" errorTitle="Invalid specification type" error="Please enter a Specification type from the drop-down list." sqref="D2" xr:uid="{4F85BB24-D6F4-48ED-82CD-3A83DBB8FE03}"/>
    <dataValidation type="list" allowBlank="1" showInputMessage="1" showErrorMessage="1" sqref="H4:H50" xr:uid="{099C8AC6-6CCE-4485-A30E-079A070D0443}">
      <formula1>"Select from drop down list, Base Pkg, Addl Module, 3rd Party, Configuration, Customization"</formula1>
    </dataValidation>
    <dataValidation type="list" allowBlank="1" showInputMessage="1" showErrorMessage="1" errorTitle="Invalid specification type" error="Please enter a Specification type from the drop-down list." sqref="C4:C50" xr:uid="{79C753DC-427B-4B3C-B264-3488FDCBC577}">
      <formula1>"High, Medium, Low"</formula1>
    </dataValidation>
    <dataValidation type="list" allowBlank="1" showInputMessage="1" showErrorMessage="1" sqref="G4:G50" xr:uid="{A624302E-AFD6-475D-B3D0-24F7178E3A13}">
      <formula1>"Select from drop down list, Production, Development, Roadmap, Not in any environment"</formula1>
    </dataValidation>
    <dataValidation type="list" allowBlank="1" showInputMessage="1" showErrorMessage="1" sqref="F4:F50" xr:uid="{71A4FCAF-3661-40F7-BECE-23679EF9E36B}">
      <formula1>"Select from drop down list, YES-Fully meets, YES-Partially meets, NO-Does not meet"</formula1>
    </dataValidation>
  </dataValidations>
  <pageMargins left="0.7" right="0.7" top="0.75" bottom="0.75" header="0.3" footer="0.3"/>
  <pageSetup paperSize="17" scale="62" fitToHeight="0" orientation="landscape" r:id="rId1"/>
  <headerFooter>
    <oddHeader>&amp;L&amp;F&amp;R&amp;A</oddHeader>
    <oddFooter>&amp;L&amp;D&amp;C&amp;A&amp;RPage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40"/>
  <sheetViews>
    <sheetView zoomScale="90" zoomScaleNormal="90" workbookViewId="0">
      <pane ySplit="3" topLeftCell="A4" activePane="bottomLeft" state="frozen"/>
      <selection pane="bottomLeft" activeCell="X1" sqref="X1"/>
    </sheetView>
  </sheetViews>
  <sheetFormatPr defaultColWidth="9.140625" defaultRowHeight="15" x14ac:dyDescent="0.25"/>
  <cols>
    <col min="1" max="1" width="10.7109375" style="2" customWidth="1"/>
    <col min="2" max="2" width="18.7109375" style="2" customWidth="1"/>
    <col min="3" max="3" width="32.28515625" style="3" customWidth="1"/>
    <col min="4" max="4" width="67" style="4" customWidth="1"/>
    <col min="5" max="5" width="65.7109375" style="5" customWidth="1"/>
    <col min="6" max="6" width="30.42578125" style="5" customWidth="1"/>
    <col min="7" max="7" width="30.7109375" style="6" customWidth="1"/>
    <col min="8" max="8" width="29.7109375" style="6" bestFit="1" customWidth="1"/>
    <col min="9" max="9" width="10.7109375" hidden="1" customWidth="1"/>
    <col min="10" max="11" width="10" style="21" hidden="1" customWidth="1"/>
    <col min="12" max="20" width="8.7109375" style="21" hidden="1" customWidth="1"/>
    <col min="21" max="21" width="7.140625" style="21" hidden="1" customWidth="1"/>
    <col min="22" max="22" width="17.7109375" style="21" hidden="1" customWidth="1"/>
    <col min="23" max="23" width="11.7109375" style="13" hidden="1" customWidth="1"/>
    <col min="24" max="16384" width="9.140625" style="13"/>
  </cols>
  <sheetData>
    <row r="1" spans="1:23" s="1" customFormat="1" ht="105" customHeight="1" thickBot="1" x14ac:dyDescent="0.3">
      <c r="A1" s="7" t="s">
        <v>31</v>
      </c>
      <c r="B1" s="7" t="s">
        <v>32</v>
      </c>
      <c r="C1" s="7" t="s">
        <v>33</v>
      </c>
      <c r="D1" s="7" t="s">
        <v>34</v>
      </c>
      <c r="E1" s="7" t="s">
        <v>35</v>
      </c>
      <c r="F1" s="7" t="s">
        <v>36</v>
      </c>
      <c r="G1" s="7" t="s">
        <v>37</v>
      </c>
      <c r="H1" s="7" t="s">
        <v>38</v>
      </c>
      <c r="I1" s="14" t="s">
        <v>39</v>
      </c>
      <c r="J1" s="14" t="s">
        <v>40</v>
      </c>
      <c r="K1" s="14" t="s">
        <v>41</v>
      </c>
      <c r="L1" s="14" t="s">
        <v>42</v>
      </c>
      <c r="M1" s="14" t="s">
        <v>43</v>
      </c>
      <c r="N1" s="14" t="s">
        <v>44</v>
      </c>
      <c r="O1" s="15" t="s">
        <v>45</v>
      </c>
      <c r="P1" s="15" t="s">
        <v>46</v>
      </c>
      <c r="Q1" s="15" t="s">
        <v>47</v>
      </c>
      <c r="R1" s="15" t="s">
        <v>48</v>
      </c>
      <c r="S1" s="15" t="s">
        <v>49</v>
      </c>
      <c r="T1" s="15" t="s">
        <v>50</v>
      </c>
      <c r="U1" s="16" t="s">
        <v>51</v>
      </c>
      <c r="V1" s="17" t="s">
        <v>52</v>
      </c>
      <c r="W1" s="49" t="s">
        <v>53</v>
      </c>
    </row>
    <row r="2" spans="1:23" s="1" customFormat="1" ht="26.25" customHeight="1" thickBot="1" x14ac:dyDescent="0.3">
      <c r="A2" s="51" t="s">
        <v>54</v>
      </c>
      <c r="B2" s="48"/>
      <c r="C2" s="52"/>
      <c r="D2" s="57"/>
      <c r="E2" s="23"/>
      <c r="F2" s="168" t="s">
        <v>159</v>
      </c>
      <c r="G2" s="166"/>
      <c r="H2" s="167"/>
      <c r="I2" s="41">
        <v>5</v>
      </c>
      <c r="J2" s="42">
        <v>2</v>
      </c>
      <c r="K2" s="42">
        <v>0</v>
      </c>
      <c r="L2" s="42">
        <v>3</v>
      </c>
      <c r="M2" s="42">
        <v>1</v>
      </c>
      <c r="N2" s="42">
        <v>0</v>
      </c>
      <c r="O2" s="42">
        <v>1</v>
      </c>
      <c r="P2" s="41">
        <v>0</v>
      </c>
      <c r="Q2" s="41">
        <v>0</v>
      </c>
      <c r="R2" s="43"/>
      <c r="S2" s="41" t="s">
        <v>56</v>
      </c>
      <c r="T2" s="18"/>
      <c r="U2" s="19"/>
      <c r="V2" s="20"/>
      <c r="W2" s="50"/>
    </row>
    <row r="3" spans="1:23" s="12" customFormat="1" ht="30" customHeight="1" x14ac:dyDescent="0.25">
      <c r="A3" s="8"/>
      <c r="B3" s="22"/>
      <c r="C3" s="9"/>
      <c r="D3" s="58" t="s">
        <v>57</v>
      </c>
      <c r="E3" s="10"/>
      <c r="F3" s="10"/>
      <c r="G3" s="11"/>
      <c r="H3" s="11"/>
      <c r="I3" s="9"/>
      <c r="J3" s="9"/>
      <c r="K3" s="9"/>
      <c r="L3" s="9"/>
      <c r="M3" s="9"/>
      <c r="N3" s="9"/>
      <c r="O3" s="9"/>
      <c r="P3" s="9"/>
      <c r="Q3" s="9"/>
      <c r="R3" s="9"/>
      <c r="S3" s="9"/>
      <c r="T3" s="9"/>
      <c r="U3" s="9"/>
      <c r="V3" s="9"/>
      <c r="W3" s="11"/>
    </row>
    <row r="4" spans="1:23" s="12" customFormat="1" ht="75" customHeight="1" x14ac:dyDescent="0.2">
      <c r="A4" s="98" t="s">
        <v>160</v>
      </c>
      <c r="B4" s="107" t="s">
        <v>188</v>
      </c>
      <c r="C4" s="99" t="s">
        <v>64</v>
      </c>
      <c r="D4" s="100" t="s">
        <v>163</v>
      </c>
      <c r="E4" s="101"/>
      <c r="F4" s="102" t="s">
        <v>62</v>
      </c>
      <c r="G4" s="102" t="s">
        <v>62</v>
      </c>
      <c r="H4" s="102" t="s">
        <v>62</v>
      </c>
      <c r="I4" s="103">
        <f t="shared" ref="I4" si="0">COUNTIFS(C4:C4,"=High",F4:F4,"=YES-Fully meets")</f>
        <v>0</v>
      </c>
      <c r="J4" s="103">
        <f t="shared" ref="J4" si="1">COUNTIFS(C4:C4,"=High",F4:F4,"=YES-Partially meets")</f>
        <v>0</v>
      </c>
      <c r="K4" s="103">
        <f t="shared" ref="K4" si="2">COUNTIFS(C4:C4,"=High",F4:F4,"=NO-Does not meet")</f>
        <v>0</v>
      </c>
      <c r="L4" s="103">
        <f t="shared" ref="L4" si="3">COUNTIFS(C4:C4,"=Medium",F4:F4,"=YES-Fully meets")</f>
        <v>0</v>
      </c>
      <c r="M4" s="103">
        <f t="shared" ref="M4" si="4">COUNTIFS(C4:C4,"=Medium",F4:F4,"=YES-Partially meets")</f>
        <v>0</v>
      </c>
      <c r="N4" s="103">
        <f t="shared" ref="N4" si="5">COUNTIFS(C4:C4,"=Medium",F4:F4,"=NO-Does not meet")</f>
        <v>0</v>
      </c>
      <c r="O4" s="103">
        <f t="shared" ref="O4" si="6">COUNTIFS(C4:C4,"=Low",F4:F4,"=YES-Fully meets")</f>
        <v>0</v>
      </c>
      <c r="P4" s="103">
        <f t="shared" ref="P4" si="7">COUNTIFS(C4:C4,"=Low",F4:F4,"=YES-Partially meets")</f>
        <v>0</v>
      </c>
      <c r="Q4" s="103">
        <f t="shared" ref="Q4" si="8">COUNTIFS(C4:C4,"=Low",F4:F4,"=NO-Does not meet")</f>
        <v>0</v>
      </c>
      <c r="R4" s="103">
        <f>+($I4*$I$2)+($J4*$J$2)+(K4*$K$2)+(L4*$L$2)+(M4*$M$2)+(N4*$N$2)+(O4*$O$2)+(P4*$P$2)+(Q4*$Q$2)</f>
        <v>0</v>
      </c>
      <c r="S4" s="103">
        <f>IF($G4="Production",1,IF($G4="Development",0.25,0))</f>
        <v>0</v>
      </c>
      <c r="T4" s="103">
        <f>+R4*S4</f>
        <v>0</v>
      </c>
      <c r="U4" s="103">
        <f>IF(C4="High",'[2]Implementation Services'!$K$2,IF(C4="Medium",'[2]Implementation Services'!$N$2,'[2]Implementation Services'!$Q$2))</f>
        <v>5</v>
      </c>
      <c r="V4" s="108"/>
      <c r="W4" s="122"/>
    </row>
    <row r="5" spans="1:23" s="12" customFormat="1" ht="75" customHeight="1" x14ac:dyDescent="0.2">
      <c r="A5" s="98" t="s">
        <v>204</v>
      </c>
      <c r="B5" s="107" t="s">
        <v>188</v>
      </c>
      <c r="C5" s="99" t="s">
        <v>64</v>
      </c>
      <c r="D5" s="100" t="s">
        <v>164</v>
      </c>
      <c r="E5" s="101"/>
      <c r="F5" s="102" t="s">
        <v>62</v>
      </c>
      <c r="G5" s="102" t="s">
        <v>62</v>
      </c>
      <c r="H5" s="102" t="s">
        <v>62</v>
      </c>
      <c r="I5" s="103">
        <f t="shared" ref="I5:I39" si="9">COUNTIFS(C5:C5,"=High",F5:F5,"=YES-Fully meets")</f>
        <v>0</v>
      </c>
      <c r="J5" s="103">
        <f t="shared" ref="J5:J39" si="10">COUNTIFS(C5:C5,"=High",F5:F5,"=YES-Partially meets")</f>
        <v>0</v>
      </c>
      <c r="K5" s="103">
        <f t="shared" ref="K5:K39" si="11">COUNTIFS(C5:C5,"=High",F5:F5,"=NO-Does not meet")</f>
        <v>0</v>
      </c>
      <c r="L5" s="103">
        <f t="shared" ref="L5:L39" si="12">COUNTIFS(C5:C5,"=Medium",F5:F5,"=YES-Fully meets")</f>
        <v>0</v>
      </c>
      <c r="M5" s="103">
        <f t="shared" ref="M5:M39" si="13">COUNTIFS(C5:C5,"=Medium",F5:F5,"=YES-Partially meets")</f>
        <v>0</v>
      </c>
      <c r="N5" s="103">
        <f t="shared" ref="N5:N39" si="14">COUNTIFS(C5:C5,"=Medium",F5:F5,"=NO-Does not meet")</f>
        <v>0</v>
      </c>
      <c r="O5" s="103">
        <f t="shared" ref="O5:O39" si="15">COUNTIFS(C5:C5,"=Low",F5:F5,"=YES-Fully meets")</f>
        <v>0</v>
      </c>
      <c r="P5" s="103">
        <f t="shared" ref="P5:P39" si="16">COUNTIFS(C5:C5,"=Low",F5:F5,"=YES-Partially meets")</f>
        <v>0</v>
      </c>
      <c r="Q5" s="103">
        <f t="shared" ref="Q5:Q39" si="17">COUNTIFS(C5:C5,"=Low",F5:F5,"=NO-Does not meet")</f>
        <v>0</v>
      </c>
      <c r="R5" s="103">
        <f t="shared" ref="R5:R39" si="18">+($I5*$I$2)+($J5*$J$2)+(K5*$K$2)+(L5*$L$2)+(M5*$M$2)+(N5*$N$2)+(O5*$O$2)+(P5*$P$2)+(Q5*$Q$2)</f>
        <v>0</v>
      </c>
      <c r="S5" s="103">
        <f t="shared" ref="S5:S39" si="19">IF($G5="Production",1,IF($G5="Development",0.25,0))</f>
        <v>0</v>
      </c>
      <c r="T5" s="103">
        <f t="shared" ref="T5:T39" si="20">+R5*S5</f>
        <v>0</v>
      </c>
      <c r="U5" s="103">
        <f>IF(C5="High",'[2]Implementation Services'!$K$2,IF(C5="Medium",'[2]Implementation Services'!$N$2,'[2]Implementation Services'!$Q$2))</f>
        <v>5</v>
      </c>
      <c r="V5" s="108"/>
      <c r="W5" s="122"/>
    </row>
    <row r="6" spans="1:23" s="12" customFormat="1" ht="75" customHeight="1" x14ac:dyDescent="0.2">
      <c r="A6" s="98" t="s">
        <v>205</v>
      </c>
      <c r="B6" s="107" t="s">
        <v>188</v>
      </c>
      <c r="C6" s="99" t="s">
        <v>60</v>
      </c>
      <c r="D6" s="100" t="s">
        <v>189</v>
      </c>
      <c r="E6" s="101"/>
      <c r="F6" s="102" t="s">
        <v>62</v>
      </c>
      <c r="G6" s="102" t="s">
        <v>62</v>
      </c>
      <c r="H6" s="102" t="s">
        <v>62</v>
      </c>
      <c r="I6" s="103">
        <f t="shared" si="9"/>
        <v>0</v>
      </c>
      <c r="J6" s="103">
        <f t="shared" si="10"/>
        <v>0</v>
      </c>
      <c r="K6" s="103">
        <f t="shared" si="11"/>
        <v>0</v>
      </c>
      <c r="L6" s="103">
        <f t="shared" si="12"/>
        <v>0</v>
      </c>
      <c r="M6" s="103">
        <f t="shared" si="13"/>
        <v>0</v>
      </c>
      <c r="N6" s="103">
        <f t="shared" si="14"/>
        <v>0</v>
      </c>
      <c r="O6" s="103">
        <f t="shared" si="15"/>
        <v>0</v>
      </c>
      <c r="P6" s="103">
        <f t="shared" si="16"/>
        <v>0</v>
      </c>
      <c r="Q6" s="103">
        <f t="shared" si="17"/>
        <v>0</v>
      </c>
      <c r="R6" s="103">
        <f t="shared" si="18"/>
        <v>0</v>
      </c>
      <c r="S6" s="103">
        <f t="shared" si="19"/>
        <v>0</v>
      </c>
      <c r="T6" s="103">
        <f t="shared" si="20"/>
        <v>0</v>
      </c>
      <c r="U6" s="103">
        <f>IF(C6="High",'[2]Implementation Services'!$K$2,IF(C6="Medium",'[2]Implementation Services'!$N$2,'[2]Implementation Services'!$Q$2))</f>
        <v>3</v>
      </c>
      <c r="V6" s="108"/>
      <c r="W6" s="122"/>
    </row>
    <row r="7" spans="1:23" s="12" customFormat="1" ht="75" customHeight="1" x14ac:dyDescent="0.2">
      <c r="A7" s="98" t="s">
        <v>206</v>
      </c>
      <c r="B7" s="107" t="s">
        <v>188</v>
      </c>
      <c r="C7" s="99" t="s">
        <v>60</v>
      </c>
      <c r="D7" s="100" t="s">
        <v>167</v>
      </c>
      <c r="E7" s="101"/>
      <c r="F7" s="102" t="s">
        <v>62</v>
      </c>
      <c r="G7" s="102" t="s">
        <v>62</v>
      </c>
      <c r="H7" s="102" t="s">
        <v>62</v>
      </c>
      <c r="I7" s="103">
        <f t="shared" si="9"/>
        <v>0</v>
      </c>
      <c r="J7" s="103">
        <f t="shared" si="10"/>
        <v>0</v>
      </c>
      <c r="K7" s="103">
        <f t="shared" si="11"/>
        <v>0</v>
      </c>
      <c r="L7" s="103">
        <f t="shared" si="12"/>
        <v>0</v>
      </c>
      <c r="M7" s="103">
        <f t="shared" si="13"/>
        <v>0</v>
      </c>
      <c r="N7" s="103">
        <f t="shared" si="14"/>
        <v>0</v>
      </c>
      <c r="O7" s="103">
        <f t="shared" si="15"/>
        <v>0</v>
      </c>
      <c r="P7" s="103">
        <f t="shared" si="16"/>
        <v>0</v>
      </c>
      <c r="Q7" s="103">
        <f t="shared" si="17"/>
        <v>0</v>
      </c>
      <c r="R7" s="103">
        <f t="shared" si="18"/>
        <v>0</v>
      </c>
      <c r="S7" s="103">
        <f t="shared" si="19"/>
        <v>0</v>
      </c>
      <c r="T7" s="103">
        <f t="shared" si="20"/>
        <v>0</v>
      </c>
      <c r="U7" s="103">
        <f>IF(C7="High",'[2]Implementation Services'!$K$2,IF(C7="Medium",'[2]Implementation Services'!$N$2,'[2]Implementation Services'!$Q$2))</f>
        <v>3</v>
      </c>
      <c r="V7" s="108"/>
      <c r="W7" s="122"/>
    </row>
    <row r="8" spans="1:23" s="12" customFormat="1" ht="75" customHeight="1" x14ac:dyDescent="0.2">
      <c r="A8" s="98" t="s">
        <v>207</v>
      </c>
      <c r="B8" s="107" t="s">
        <v>188</v>
      </c>
      <c r="C8" s="99" t="s">
        <v>60</v>
      </c>
      <c r="D8" s="100" t="s">
        <v>185</v>
      </c>
      <c r="E8" s="101"/>
      <c r="F8" s="102" t="s">
        <v>62</v>
      </c>
      <c r="G8" s="102" t="s">
        <v>62</v>
      </c>
      <c r="H8" s="102" t="s">
        <v>62</v>
      </c>
      <c r="I8" s="103">
        <f t="shared" si="9"/>
        <v>0</v>
      </c>
      <c r="J8" s="103">
        <f t="shared" si="10"/>
        <v>0</v>
      </c>
      <c r="K8" s="103">
        <f t="shared" si="11"/>
        <v>0</v>
      </c>
      <c r="L8" s="103">
        <f t="shared" si="12"/>
        <v>0</v>
      </c>
      <c r="M8" s="103">
        <f t="shared" si="13"/>
        <v>0</v>
      </c>
      <c r="N8" s="103">
        <f t="shared" si="14"/>
        <v>0</v>
      </c>
      <c r="O8" s="103">
        <f t="shared" si="15"/>
        <v>0</v>
      </c>
      <c r="P8" s="103">
        <f t="shared" si="16"/>
        <v>0</v>
      </c>
      <c r="Q8" s="103">
        <f t="shared" si="17"/>
        <v>0</v>
      </c>
      <c r="R8" s="103">
        <f t="shared" si="18"/>
        <v>0</v>
      </c>
      <c r="S8" s="103">
        <f t="shared" si="19"/>
        <v>0</v>
      </c>
      <c r="T8" s="103">
        <f t="shared" si="20"/>
        <v>0</v>
      </c>
      <c r="U8" s="103">
        <f>IF(C8="High",'[2]Implementation Services'!$K$2,IF(C8="Medium",'[2]Implementation Services'!$N$2,'[2]Implementation Services'!$Q$2))</f>
        <v>3</v>
      </c>
      <c r="V8" s="108"/>
      <c r="W8" s="122"/>
    </row>
    <row r="9" spans="1:23" s="12" customFormat="1" ht="75" customHeight="1" x14ac:dyDescent="0.2">
      <c r="A9" s="98" t="s">
        <v>208</v>
      </c>
      <c r="B9" s="107" t="s">
        <v>188</v>
      </c>
      <c r="C9" s="99" t="s">
        <v>64</v>
      </c>
      <c r="D9" s="100" t="s">
        <v>165</v>
      </c>
      <c r="E9" s="101"/>
      <c r="F9" s="102" t="s">
        <v>62</v>
      </c>
      <c r="G9" s="102" t="s">
        <v>62</v>
      </c>
      <c r="H9" s="102" t="s">
        <v>62</v>
      </c>
      <c r="I9" s="103">
        <f t="shared" si="9"/>
        <v>0</v>
      </c>
      <c r="J9" s="103">
        <f t="shared" si="10"/>
        <v>0</v>
      </c>
      <c r="K9" s="103">
        <f t="shared" si="11"/>
        <v>0</v>
      </c>
      <c r="L9" s="103">
        <f t="shared" si="12"/>
        <v>0</v>
      </c>
      <c r="M9" s="103">
        <f t="shared" si="13"/>
        <v>0</v>
      </c>
      <c r="N9" s="103">
        <f t="shared" si="14"/>
        <v>0</v>
      </c>
      <c r="O9" s="103">
        <f t="shared" si="15"/>
        <v>0</v>
      </c>
      <c r="P9" s="103">
        <f t="shared" si="16"/>
        <v>0</v>
      </c>
      <c r="Q9" s="103">
        <f t="shared" si="17"/>
        <v>0</v>
      </c>
      <c r="R9" s="103">
        <f t="shared" si="18"/>
        <v>0</v>
      </c>
      <c r="S9" s="103">
        <f t="shared" si="19"/>
        <v>0</v>
      </c>
      <c r="T9" s="103">
        <f t="shared" si="20"/>
        <v>0</v>
      </c>
      <c r="U9" s="103">
        <f>IF(C9="High",'[2]Implementation Services'!$K$2,IF(C9="Medium",'[2]Implementation Services'!$N$2,'[2]Implementation Services'!$Q$2))</f>
        <v>5</v>
      </c>
      <c r="V9" s="108"/>
      <c r="W9" s="122"/>
    </row>
    <row r="10" spans="1:23" s="12" customFormat="1" ht="75" customHeight="1" x14ac:dyDescent="0.2">
      <c r="A10" s="98" t="s">
        <v>209</v>
      </c>
      <c r="B10" s="107" t="s">
        <v>188</v>
      </c>
      <c r="C10" s="99" t="s">
        <v>60</v>
      </c>
      <c r="D10" s="100" t="s">
        <v>166</v>
      </c>
      <c r="E10" s="101"/>
      <c r="F10" s="102" t="s">
        <v>62</v>
      </c>
      <c r="G10" s="102" t="s">
        <v>62</v>
      </c>
      <c r="H10" s="102" t="s">
        <v>62</v>
      </c>
      <c r="I10" s="103">
        <f t="shared" si="9"/>
        <v>0</v>
      </c>
      <c r="J10" s="103">
        <f t="shared" si="10"/>
        <v>0</v>
      </c>
      <c r="K10" s="103">
        <f t="shared" si="11"/>
        <v>0</v>
      </c>
      <c r="L10" s="103">
        <f t="shared" si="12"/>
        <v>0</v>
      </c>
      <c r="M10" s="103">
        <f t="shared" si="13"/>
        <v>0</v>
      </c>
      <c r="N10" s="103">
        <f t="shared" si="14"/>
        <v>0</v>
      </c>
      <c r="O10" s="103">
        <f t="shared" si="15"/>
        <v>0</v>
      </c>
      <c r="P10" s="103">
        <f t="shared" si="16"/>
        <v>0</v>
      </c>
      <c r="Q10" s="103">
        <f t="shared" si="17"/>
        <v>0</v>
      </c>
      <c r="R10" s="103">
        <f t="shared" si="18"/>
        <v>0</v>
      </c>
      <c r="S10" s="103">
        <f t="shared" si="19"/>
        <v>0</v>
      </c>
      <c r="T10" s="103">
        <f t="shared" si="20"/>
        <v>0</v>
      </c>
      <c r="U10" s="103">
        <f>IF(C10="High",'[2]Implementation Services'!$K$2,IF(C10="Medium",'[2]Implementation Services'!$N$2,'[2]Implementation Services'!$Q$2))</f>
        <v>3</v>
      </c>
      <c r="V10" s="108"/>
      <c r="W10" s="122"/>
    </row>
    <row r="11" spans="1:23" s="12" customFormat="1" ht="75" customHeight="1" x14ac:dyDescent="0.2">
      <c r="A11" s="98" t="s">
        <v>210</v>
      </c>
      <c r="B11" s="107" t="s">
        <v>188</v>
      </c>
      <c r="C11" s="99" t="s">
        <v>60</v>
      </c>
      <c r="D11" s="100" t="s">
        <v>168</v>
      </c>
      <c r="E11" s="101"/>
      <c r="F11" s="102" t="s">
        <v>62</v>
      </c>
      <c r="G11" s="102" t="s">
        <v>62</v>
      </c>
      <c r="H11" s="102" t="s">
        <v>62</v>
      </c>
      <c r="I11" s="103">
        <f t="shared" si="9"/>
        <v>0</v>
      </c>
      <c r="J11" s="103">
        <f t="shared" si="10"/>
        <v>0</v>
      </c>
      <c r="K11" s="103">
        <f t="shared" si="11"/>
        <v>0</v>
      </c>
      <c r="L11" s="103">
        <f t="shared" si="12"/>
        <v>0</v>
      </c>
      <c r="M11" s="103">
        <f t="shared" si="13"/>
        <v>0</v>
      </c>
      <c r="N11" s="103">
        <f t="shared" si="14"/>
        <v>0</v>
      </c>
      <c r="O11" s="103">
        <f t="shared" si="15"/>
        <v>0</v>
      </c>
      <c r="P11" s="103">
        <f t="shared" si="16"/>
        <v>0</v>
      </c>
      <c r="Q11" s="103">
        <f t="shared" si="17"/>
        <v>0</v>
      </c>
      <c r="R11" s="103">
        <f t="shared" si="18"/>
        <v>0</v>
      </c>
      <c r="S11" s="103">
        <f t="shared" si="19"/>
        <v>0</v>
      </c>
      <c r="T11" s="103">
        <f t="shared" si="20"/>
        <v>0</v>
      </c>
      <c r="U11" s="103">
        <f>IF(C11="High",'[2]Implementation Services'!$K$2,IF(C11="Medium",'[2]Implementation Services'!$N$2,'[2]Implementation Services'!$Q$2))</f>
        <v>3</v>
      </c>
      <c r="V11" s="108"/>
      <c r="W11" s="122"/>
    </row>
    <row r="12" spans="1:23" s="12" customFormat="1" ht="75" customHeight="1" x14ac:dyDescent="0.2">
      <c r="A12" s="98" t="s">
        <v>211</v>
      </c>
      <c r="B12" s="107" t="s">
        <v>188</v>
      </c>
      <c r="C12" s="99" t="s">
        <v>60</v>
      </c>
      <c r="D12" s="100" t="s">
        <v>190</v>
      </c>
      <c r="E12" s="101"/>
      <c r="F12" s="102" t="s">
        <v>62</v>
      </c>
      <c r="G12" s="102" t="s">
        <v>62</v>
      </c>
      <c r="H12" s="102" t="s">
        <v>62</v>
      </c>
      <c r="I12" s="103">
        <f t="shared" si="9"/>
        <v>0</v>
      </c>
      <c r="J12" s="103">
        <f t="shared" si="10"/>
        <v>0</v>
      </c>
      <c r="K12" s="103">
        <f t="shared" si="11"/>
        <v>0</v>
      </c>
      <c r="L12" s="103">
        <f t="shared" si="12"/>
        <v>0</v>
      </c>
      <c r="M12" s="103">
        <f t="shared" si="13"/>
        <v>0</v>
      </c>
      <c r="N12" s="103">
        <f t="shared" si="14"/>
        <v>0</v>
      </c>
      <c r="O12" s="103">
        <f t="shared" si="15"/>
        <v>0</v>
      </c>
      <c r="P12" s="103">
        <f t="shared" si="16"/>
        <v>0</v>
      </c>
      <c r="Q12" s="103">
        <f t="shared" si="17"/>
        <v>0</v>
      </c>
      <c r="R12" s="103">
        <f t="shared" si="18"/>
        <v>0</v>
      </c>
      <c r="S12" s="103">
        <f t="shared" si="19"/>
        <v>0</v>
      </c>
      <c r="T12" s="103">
        <f t="shared" si="20"/>
        <v>0</v>
      </c>
      <c r="U12" s="103">
        <f>IF(C12="High",'[2]Implementation Services'!$K$2,IF(C12="Medium",'[2]Implementation Services'!$N$2,'[2]Implementation Services'!$Q$2))</f>
        <v>3</v>
      </c>
      <c r="V12" s="108"/>
      <c r="W12" s="122"/>
    </row>
    <row r="13" spans="1:23" s="12" customFormat="1" ht="75" customHeight="1" x14ac:dyDescent="0.2">
      <c r="A13" s="98" t="s">
        <v>212</v>
      </c>
      <c r="B13" s="107" t="s">
        <v>188</v>
      </c>
      <c r="C13" s="99" t="s">
        <v>60</v>
      </c>
      <c r="D13" s="100" t="s">
        <v>186</v>
      </c>
      <c r="E13" s="101"/>
      <c r="F13" s="102" t="s">
        <v>62</v>
      </c>
      <c r="G13" s="102" t="s">
        <v>62</v>
      </c>
      <c r="H13" s="102" t="s">
        <v>62</v>
      </c>
      <c r="I13" s="103">
        <f t="shared" si="9"/>
        <v>0</v>
      </c>
      <c r="J13" s="103">
        <f t="shared" si="10"/>
        <v>0</v>
      </c>
      <c r="K13" s="103">
        <f t="shared" si="11"/>
        <v>0</v>
      </c>
      <c r="L13" s="103">
        <f t="shared" si="12"/>
        <v>0</v>
      </c>
      <c r="M13" s="103">
        <f t="shared" si="13"/>
        <v>0</v>
      </c>
      <c r="N13" s="103">
        <f t="shared" si="14"/>
        <v>0</v>
      </c>
      <c r="O13" s="103">
        <f t="shared" si="15"/>
        <v>0</v>
      </c>
      <c r="P13" s="103">
        <f t="shared" si="16"/>
        <v>0</v>
      </c>
      <c r="Q13" s="103">
        <f t="shared" si="17"/>
        <v>0</v>
      </c>
      <c r="R13" s="103">
        <f t="shared" si="18"/>
        <v>0</v>
      </c>
      <c r="S13" s="103">
        <f t="shared" si="19"/>
        <v>0</v>
      </c>
      <c r="T13" s="103">
        <f t="shared" si="20"/>
        <v>0</v>
      </c>
      <c r="U13" s="103">
        <f>IF(C13="High",'[2]Implementation Services'!$K$2,IF(C13="Medium",'[2]Implementation Services'!$N$2,'[2]Implementation Services'!$Q$2))</f>
        <v>3</v>
      </c>
      <c r="V13" s="108"/>
      <c r="W13" s="122"/>
    </row>
    <row r="14" spans="1:23" s="12" customFormat="1" ht="75" customHeight="1" x14ac:dyDescent="0.2">
      <c r="A14" s="98" t="s">
        <v>213</v>
      </c>
      <c r="B14" s="107" t="s">
        <v>188</v>
      </c>
      <c r="C14" s="99" t="s">
        <v>179</v>
      </c>
      <c r="D14" s="100" t="s">
        <v>191</v>
      </c>
      <c r="E14" s="101"/>
      <c r="F14" s="102" t="s">
        <v>62</v>
      </c>
      <c r="G14" s="102" t="s">
        <v>62</v>
      </c>
      <c r="H14" s="102" t="s">
        <v>62</v>
      </c>
      <c r="I14" s="103">
        <f t="shared" si="9"/>
        <v>0</v>
      </c>
      <c r="J14" s="103">
        <f t="shared" si="10"/>
        <v>0</v>
      </c>
      <c r="K14" s="103">
        <f t="shared" si="11"/>
        <v>0</v>
      </c>
      <c r="L14" s="103">
        <f t="shared" si="12"/>
        <v>0</v>
      </c>
      <c r="M14" s="103">
        <f t="shared" si="13"/>
        <v>0</v>
      </c>
      <c r="N14" s="103">
        <f t="shared" si="14"/>
        <v>0</v>
      </c>
      <c r="O14" s="103">
        <f t="shared" si="15"/>
        <v>0</v>
      </c>
      <c r="P14" s="103">
        <f t="shared" si="16"/>
        <v>0</v>
      </c>
      <c r="Q14" s="103">
        <f t="shared" si="17"/>
        <v>0</v>
      </c>
      <c r="R14" s="103">
        <f t="shared" si="18"/>
        <v>0</v>
      </c>
      <c r="S14" s="103">
        <f t="shared" si="19"/>
        <v>0</v>
      </c>
      <c r="T14" s="103">
        <f t="shared" si="20"/>
        <v>0</v>
      </c>
      <c r="U14" s="103">
        <f>IF(C14="High",'[2]Implementation Services'!$K$2,IF(C14="Medium",'[2]Implementation Services'!$N$2,'[2]Implementation Services'!$Q$2))</f>
        <v>1</v>
      </c>
      <c r="V14" s="108"/>
      <c r="W14" s="122"/>
    </row>
    <row r="15" spans="1:23" s="12" customFormat="1" ht="75" customHeight="1" x14ac:dyDescent="0.2">
      <c r="A15" s="98" t="s">
        <v>214</v>
      </c>
      <c r="B15" s="107" t="s">
        <v>192</v>
      </c>
      <c r="C15" s="99" t="s">
        <v>64</v>
      </c>
      <c r="D15" s="100" t="s">
        <v>193</v>
      </c>
      <c r="E15" s="101"/>
      <c r="F15" s="102" t="s">
        <v>62</v>
      </c>
      <c r="G15" s="102" t="s">
        <v>62</v>
      </c>
      <c r="H15" s="102" t="s">
        <v>62</v>
      </c>
      <c r="I15" s="103">
        <f t="shared" si="9"/>
        <v>0</v>
      </c>
      <c r="J15" s="103">
        <f t="shared" si="10"/>
        <v>0</v>
      </c>
      <c r="K15" s="103">
        <f t="shared" si="11"/>
        <v>0</v>
      </c>
      <c r="L15" s="103">
        <f t="shared" si="12"/>
        <v>0</v>
      </c>
      <c r="M15" s="103">
        <f t="shared" si="13"/>
        <v>0</v>
      </c>
      <c r="N15" s="103">
        <f t="shared" si="14"/>
        <v>0</v>
      </c>
      <c r="O15" s="103">
        <f t="shared" si="15"/>
        <v>0</v>
      </c>
      <c r="P15" s="103">
        <f t="shared" si="16"/>
        <v>0</v>
      </c>
      <c r="Q15" s="103">
        <f t="shared" si="17"/>
        <v>0</v>
      </c>
      <c r="R15" s="103">
        <f t="shared" si="18"/>
        <v>0</v>
      </c>
      <c r="S15" s="103">
        <f t="shared" si="19"/>
        <v>0</v>
      </c>
      <c r="T15" s="103">
        <f t="shared" si="20"/>
        <v>0</v>
      </c>
      <c r="U15" s="103">
        <f>IF(C15="High",'[2]Implementation Services'!$K$2,IF(C15="Medium",'[2]Implementation Services'!$N$2,'[2]Implementation Services'!$Q$2))</f>
        <v>5</v>
      </c>
      <c r="V15" s="108"/>
      <c r="W15" s="122"/>
    </row>
    <row r="16" spans="1:23" s="12" customFormat="1" ht="75" customHeight="1" x14ac:dyDescent="0.2">
      <c r="A16" s="98" t="s">
        <v>215</v>
      </c>
      <c r="B16" s="107" t="s">
        <v>192</v>
      </c>
      <c r="C16" s="99" t="s">
        <v>64</v>
      </c>
      <c r="D16" s="100" t="s">
        <v>194</v>
      </c>
      <c r="E16" s="101"/>
      <c r="F16" s="102" t="s">
        <v>62</v>
      </c>
      <c r="G16" s="102" t="s">
        <v>62</v>
      </c>
      <c r="H16" s="102" t="s">
        <v>62</v>
      </c>
      <c r="I16" s="103">
        <f t="shared" si="9"/>
        <v>0</v>
      </c>
      <c r="J16" s="103">
        <f t="shared" si="10"/>
        <v>0</v>
      </c>
      <c r="K16" s="103">
        <f t="shared" si="11"/>
        <v>0</v>
      </c>
      <c r="L16" s="103">
        <f t="shared" si="12"/>
        <v>0</v>
      </c>
      <c r="M16" s="103">
        <f t="shared" si="13"/>
        <v>0</v>
      </c>
      <c r="N16" s="103">
        <f t="shared" si="14"/>
        <v>0</v>
      </c>
      <c r="O16" s="103">
        <f t="shared" si="15"/>
        <v>0</v>
      </c>
      <c r="P16" s="103">
        <f t="shared" si="16"/>
        <v>0</v>
      </c>
      <c r="Q16" s="103">
        <f t="shared" si="17"/>
        <v>0</v>
      </c>
      <c r="R16" s="103">
        <f t="shared" si="18"/>
        <v>0</v>
      </c>
      <c r="S16" s="103">
        <f t="shared" si="19"/>
        <v>0</v>
      </c>
      <c r="T16" s="103">
        <f t="shared" si="20"/>
        <v>0</v>
      </c>
      <c r="U16" s="103">
        <f>IF(C16="High",'[2]Implementation Services'!$K$2,IF(C16="Medium",'[2]Implementation Services'!$N$2,'[2]Implementation Services'!$Q$2))</f>
        <v>5</v>
      </c>
      <c r="V16" s="108"/>
      <c r="W16" s="122"/>
    </row>
    <row r="17" spans="1:23" s="12" customFormat="1" ht="75" customHeight="1" x14ac:dyDescent="0.2">
      <c r="A17" s="98" t="s">
        <v>216</v>
      </c>
      <c r="B17" s="107" t="s">
        <v>192</v>
      </c>
      <c r="C17" s="99" t="s">
        <v>64</v>
      </c>
      <c r="D17" s="100" t="s">
        <v>169</v>
      </c>
      <c r="E17" s="101"/>
      <c r="F17" s="102" t="s">
        <v>62</v>
      </c>
      <c r="G17" s="102" t="s">
        <v>62</v>
      </c>
      <c r="H17" s="102" t="s">
        <v>62</v>
      </c>
      <c r="I17" s="103">
        <f t="shared" si="9"/>
        <v>0</v>
      </c>
      <c r="J17" s="103">
        <f t="shared" si="10"/>
        <v>0</v>
      </c>
      <c r="K17" s="103">
        <f t="shared" si="11"/>
        <v>0</v>
      </c>
      <c r="L17" s="103">
        <f t="shared" si="12"/>
        <v>0</v>
      </c>
      <c r="M17" s="103">
        <f t="shared" si="13"/>
        <v>0</v>
      </c>
      <c r="N17" s="103">
        <f t="shared" si="14"/>
        <v>0</v>
      </c>
      <c r="O17" s="103">
        <f t="shared" si="15"/>
        <v>0</v>
      </c>
      <c r="P17" s="103">
        <f t="shared" si="16"/>
        <v>0</v>
      </c>
      <c r="Q17" s="103">
        <f t="shared" si="17"/>
        <v>0</v>
      </c>
      <c r="R17" s="103">
        <f t="shared" si="18"/>
        <v>0</v>
      </c>
      <c r="S17" s="103">
        <f t="shared" si="19"/>
        <v>0</v>
      </c>
      <c r="T17" s="103">
        <f t="shared" si="20"/>
        <v>0</v>
      </c>
      <c r="U17" s="103">
        <f>IF(C17="High",'[2]Implementation Services'!$K$2,IF(C17="Medium",'[2]Implementation Services'!$N$2,'[2]Implementation Services'!$Q$2))</f>
        <v>5</v>
      </c>
      <c r="V17" s="108"/>
      <c r="W17" s="122"/>
    </row>
    <row r="18" spans="1:23" s="12" customFormat="1" ht="75" customHeight="1" x14ac:dyDescent="0.2">
      <c r="A18" s="98" t="s">
        <v>217</v>
      </c>
      <c r="B18" s="107" t="s">
        <v>192</v>
      </c>
      <c r="C18" s="99" t="s">
        <v>64</v>
      </c>
      <c r="D18" s="100" t="s">
        <v>184</v>
      </c>
      <c r="E18" s="101"/>
      <c r="F18" s="102" t="s">
        <v>62</v>
      </c>
      <c r="G18" s="102" t="s">
        <v>62</v>
      </c>
      <c r="H18" s="102" t="s">
        <v>62</v>
      </c>
      <c r="I18" s="103">
        <f t="shared" si="9"/>
        <v>0</v>
      </c>
      <c r="J18" s="103">
        <f t="shared" si="10"/>
        <v>0</v>
      </c>
      <c r="K18" s="103">
        <f t="shared" si="11"/>
        <v>0</v>
      </c>
      <c r="L18" s="103">
        <f t="shared" si="12"/>
        <v>0</v>
      </c>
      <c r="M18" s="103">
        <f t="shared" si="13"/>
        <v>0</v>
      </c>
      <c r="N18" s="103">
        <f t="shared" si="14"/>
        <v>0</v>
      </c>
      <c r="O18" s="103">
        <f t="shared" si="15"/>
        <v>0</v>
      </c>
      <c r="P18" s="103">
        <f t="shared" si="16"/>
        <v>0</v>
      </c>
      <c r="Q18" s="103">
        <f t="shared" si="17"/>
        <v>0</v>
      </c>
      <c r="R18" s="103">
        <f t="shared" si="18"/>
        <v>0</v>
      </c>
      <c r="S18" s="103">
        <f t="shared" si="19"/>
        <v>0</v>
      </c>
      <c r="T18" s="103">
        <f t="shared" si="20"/>
        <v>0</v>
      </c>
      <c r="U18" s="103">
        <f>IF(C18="High",'[2]Implementation Services'!$K$2,IF(C18="Medium",'[2]Implementation Services'!$N$2,'[2]Implementation Services'!$Q$2))</f>
        <v>5</v>
      </c>
      <c r="V18" s="108"/>
      <c r="W18" s="122"/>
    </row>
    <row r="19" spans="1:23" s="12" customFormat="1" ht="75" customHeight="1" x14ac:dyDescent="0.2">
      <c r="A19" s="98" t="s">
        <v>218</v>
      </c>
      <c r="B19" s="107" t="s">
        <v>192</v>
      </c>
      <c r="C19" s="99" t="s">
        <v>64</v>
      </c>
      <c r="D19" s="100" t="s">
        <v>178</v>
      </c>
      <c r="E19" s="101"/>
      <c r="F19" s="102" t="s">
        <v>62</v>
      </c>
      <c r="G19" s="102" t="s">
        <v>62</v>
      </c>
      <c r="H19" s="102" t="s">
        <v>62</v>
      </c>
      <c r="I19" s="103">
        <f t="shared" si="9"/>
        <v>0</v>
      </c>
      <c r="J19" s="103">
        <f t="shared" si="10"/>
        <v>0</v>
      </c>
      <c r="K19" s="103">
        <f t="shared" si="11"/>
        <v>0</v>
      </c>
      <c r="L19" s="103">
        <f t="shared" si="12"/>
        <v>0</v>
      </c>
      <c r="M19" s="103">
        <f t="shared" si="13"/>
        <v>0</v>
      </c>
      <c r="N19" s="103">
        <f t="shared" si="14"/>
        <v>0</v>
      </c>
      <c r="O19" s="103">
        <f t="shared" si="15"/>
        <v>0</v>
      </c>
      <c r="P19" s="103">
        <f t="shared" si="16"/>
        <v>0</v>
      </c>
      <c r="Q19" s="103">
        <f t="shared" si="17"/>
        <v>0</v>
      </c>
      <c r="R19" s="103">
        <f t="shared" si="18"/>
        <v>0</v>
      </c>
      <c r="S19" s="103">
        <f t="shared" si="19"/>
        <v>0</v>
      </c>
      <c r="T19" s="103">
        <f t="shared" si="20"/>
        <v>0</v>
      </c>
      <c r="U19" s="103">
        <f>IF(C19="High",'[2]Implementation Services'!$K$2,IF(C19="Medium",'[2]Implementation Services'!$N$2,'[2]Implementation Services'!$Q$2))</f>
        <v>5</v>
      </c>
      <c r="V19" s="108"/>
      <c r="W19" s="122"/>
    </row>
    <row r="20" spans="1:23" s="12" customFormat="1" ht="75" customHeight="1" x14ac:dyDescent="0.2">
      <c r="A20" s="98" t="s">
        <v>219</v>
      </c>
      <c r="B20" s="107" t="s">
        <v>192</v>
      </c>
      <c r="C20" s="99" t="s">
        <v>64</v>
      </c>
      <c r="D20" s="100" t="s">
        <v>175</v>
      </c>
      <c r="E20" s="101"/>
      <c r="F20" s="102" t="s">
        <v>62</v>
      </c>
      <c r="G20" s="102" t="s">
        <v>62</v>
      </c>
      <c r="H20" s="102" t="s">
        <v>62</v>
      </c>
      <c r="I20" s="103">
        <f t="shared" si="9"/>
        <v>0</v>
      </c>
      <c r="J20" s="103">
        <f t="shared" si="10"/>
        <v>0</v>
      </c>
      <c r="K20" s="103">
        <f t="shared" si="11"/>
        <v>0</v>
      </c>
      <c r="L20" s="103">
        <f t="shared" si="12"/>
        <v>0</v>
      </c>
      <c r="M20" s="103">
        <f t="shared" si="13"/>
        <v>0</v>
      </c>
      <c r="N20" s="103">
        <f t="shared" si="14"/>
        <v>0</v>
      </c>
      <c r="O20" s="103">
        <f t="shared" si="15"/>
        <v>0</v>
      </c>
      <c r="P20" s="103">
        <f t="shared" si="16"/>
        <v>0</v>
      </c>
      <c r="Q20" s="103">
        <f t="shared" si="17"/>
        <v>0</v>
      </c>
      <c r="R20" s="103">
        <f t="shared" si="18"/>
        <v>0</v>
      </c>
      <c r="S20" s="103">
        <f t="shared" si="19"/>
        <v>0</v>
      </c>
      <c r="T20" s="103">
        <f t="shared" si="20"/>
        <v>0</v>
      </c>
      <c r="U20" s="103">
        <f>IF(C20="High",'[2]Implementation Services'!$K$2,IF(C20="Medium",'[2]Implementation Services'!$N$2,'[2]Implementation Services'!$Q$2))</f>
        <v>5</v>
      </c>
      <c r="V20" s="108"/>
      <c r="W20" s="122"/>
    </row>
    <row r="21" spans="1:23" s="12" customFormat="1" ht="75" customHeight="1" x14ac:dyDescent="0.2">
      <c r="A21" s="98" t="s">
        <v>220</v>
      </c>
      <c r="B21" s="107" t="s">
        <v>192</v>
      </c>
      <c r="C21" s="99" t="s">
        <v>179</v>
      </c>
      <c r="D21" s="100" t="s">
        <v>195</v>
      </c>
      <c r="E21" s="101"/>
      <c r="F21" s="102" t="s">
        <v>62</v>
      </c>
      <c r="G21" s="102" t="s">
        <v>62</v>
      </c>
      <c r="H21" s="102" t="s">
        <v>62</v>
      </c>
      <c r="I21" s="103">
        <f t="shared" si="9"/>
        <v>0</v>
      </c>
      <c r="J21" s="103">
        <f t="shared" si="10"/>
        <v>0</v>
      </c>
      <c r="K21" s="103">
        <f t="shared" si="11"/>
        <v>0</v>
      </c>
      <c r="L21" s="103">
        <f t="shared" si="12"/>
        <v>0</v>
      </c>
      <c r="M21" s="103">
        <f t="shared" si="13"/>
        <v>0</v>
      </c>
      <c r="N21" s="103">
        <f t="shared" si="14"/>
        <v>0</v>
      </c>
      <c r="O21" s="103">
        <f t="shared" si="15"/>
        <v>0</v>
      </c>
      <c r="P21" s="103">
        <f t="shared" si="16"/>
        <v>0</v>
      </c>
      <c r="Q21" s="103">
        <f t="shared" si="17"/>
        <v>0</v>
      </c>
      <c r="R21" s="103">
        <f t="shared" si="18"/>
        <v>0</v>
      </c>
      <c r="S21" s="103">
        <f t="shared" si="19"/>
        <v>0</v>
      </c>
      <c r="T21" s="103">
        <f t="shared" si="20"/>
        <v>0</v>
      </c>
      <c r="U21" s="103">
        <f>IF(C21="High",'[2]Implementation Services'!$K$2,IF(C21="Medium",'[2]Implementation Services'!$N$2,'[2]Implementation Services'!$Q$2))</f>
        <v>1</v>
      </c>
      <c r="V21" s="108"/>
      <c r="W21" s="122"/>
    </row>
    <row r="22" spans="1:23" s="12" customFormat="1" ht="75" customHeight="1" x14ac:dyDescent="0.2">
      <c r="A22" s="98" t="s">
        <v>221</v>
      </c>
      <c r="B22" s="107" t="s">
        <v>192</v>
      </c>
      <c r="C22" s="99" t="s">
        <v>64</v>
      </c>
      <c r="D22" s="100" t="s">
        <v>181</v>
      </c>
      <c r="E22" s="101"/>
      <c r="F22" s="102" t="s">
        <v>62</v>
      </c>
      <c r="G22" s="102" t="s">
        <v>62</v>
      </c>
      <c r="H22" s="102" t="s">
        <v>62</v>
      </c>
      <c r="I22" s="103">
        <f t="shared" si="9"/>
        <v>0</v>
      </c>
      <c r="J22" s="103">
        <f t="shared" si="10"/>
        <v>0</v>
      </c>
      <c r="K22" s="103">
        <f t="shared" si="11"/>
        <v>0</v>
      </c>
      <c r="L22" s="103">
        <f t="shared" si="12"/>
        <v>0</v>
      </c>
      <c r="M22" s="103">
        <f t="shared" si="13"/>
        <v>0</v>
      </c>
      <c r="N22" s="103">
        <f t="shared" si="14"/>
        <v>0</v>
      </c>
      <c r="O22" s="103">
        <f t="shared" si="15"/>
        <v>0</v>
      </c>
      <c r="P22" s="103">
        <f t="shared" si="16"/>
        <v>0</v>
      </c>
      <c r="Q22" s="103">
        <f t="shared" si="17"/>
        <v>0</v>
      </c>
      <c r="R22" s="103">
        <f t="shared" si="18"/>
        <v>0</v>
      </c>
      <c r="S22" s="103">
        <f t="shared" si="19"/>
        <v>0</v>
      </c>
      <c r="T22" s="103">
        <f t="shared" si="20"/>
        <v>0</v>
      </c>
      <c r="U22" s="103">
        <f>IF(C22="High",'[2]Implementation Services'!$K$2,IF(C22="Medium",'[2]Implementation Services'!$N$2,'[2]Implementation Services'!$Q$2))</f>
        <v>5</v>
      </c>
      <c r="V22" s="108"/>
      <c r="W22" s="122"/>
    </row>
    <row r="23" spans="1:23" s="12" customFormat="1" ht="75" customHeight="1" x14ac:dyDescent="0.2">
      <c r="A23" s="98" t="s">
        <v>222</v>
      </c>
      <c r="B23" s="107" t="s">
        <v>192</v>
      </c>
      <c r="C23" s="99" t="s">
        <v>60</v>
      </c>
      <c r="D23" s="100" t="s">
        <v>177</v>
      </c>
      <c r="E23" s="101"/>
      <c r="F23" s="102" t="s">
        <v>62</v>
      </c>
      <c r="G23" s="102" t="s">
        <v>62</v>
      </c>
      <c r="H23" s="102" t="s">
        <v>62</v>
      </c>
      <c r="I23" s="103">
        <f t="shared" si="9"/>
        <v>0</v>
      </c>
      <c r="J23" s="103">
        <f t="shared" si="10"/>
        <v>0</v>
      </c>
      <c r="K23" s="103">
        <f t="shared" si="11"/>
        <v>0</v>
      </c>
      <c r="L23" s="103">
        <f t="shared" si="12"/>
        <v>0</v>
      </c>
      <c r="M23" s="103">
        <f t="shared" si="13"/>
        <v>0</v>
      </c>
      <c r="N23" s="103">
        <f t="shared" si="14"/>
        <v>0</v>
      </c>
      <c r="O23" s="103">
        <f t="shared" si="15"/>
        <v>0</v>
      </c>
      <c r="P23" s="103">
        <f t="shared" si="16"/>
        <v>0</v>
      </c>
      <c r="Q23" s="103">
        <f t="shared" si="17"/>
        <v>0</v>
      </c>
      <c r="R23" s="103">
        <f t="shared" si="18"/>
        <v>0</v>
      </c>
      <c r="S23" s="103">
        <f t="shared" si="19"/>
        <v>0</v>
      </c>
      <c r="T23" s="103">
        <f t="shared" si="20"/>
        <v>0</v>
      </c>
      <c r="U23" s="103">
        <f>IF(C23="High",'[2]Implementation Services'!$K$2,IF(C23="Medium",'[2]Implementation Services'!$N$2,'[2]Implementation Services'!$Q$2))</f>
        <v>3</v>
      </c>
      <c r="V23" s="108"/>
      <c r="W23" s="122"/>
    </row>
    <row r="24" spans="1:23" s="12" customFormat="1" ht="75" customHeight="1" x14ac:dyDescent="0.2">
      <c r="A24" s="98" t="s">
        <v>223</v>
      </c>
      <c r="B24" s="107" t="s">
        <v>192</v>
      </c>
      <c r="C24" s="99" t="s">
        <v>64</v>
      </c>
      <c r="D24" s="100" t="s">
        <v>182</v>
      </c>
      <c r="E24" s="101"/>
      <c r="F24" s="102" t="s">
        <v>62</v>
      </c>
      <c r="G24" s="102" t="s">
        <v>62</v>
      </c>
      <c r="H24" s="102" t="s">
        <v>62</v>
      </c>
      <c r="I24" s="103">
        <f t="shared" si="9"/>
        <v>0</v>
      </c>
      <c r="J24" s="103">
        <f t="shared" si="10"/>
        <v>0</v>
      </c>
      <c r="K24" s="103">
        <f t="shared" si="11"/>
        <v>0</v>
      </c>
      <c r="L24" s="103">
        <f t="shared" si="12"/>
        <v>0</v>
      </c>
      <c r="M24" s="103">
        <f t="shared" si="13"/>
        <v>0</v>
      </c>
      <c r="N24" s="103">
        <f t="shared" si="14"/>
        <v>0</v>
      </c>
      <c r="O24" s="103">
        <f t="shared" si="15"/>
        <v>0</v>
      </c>
      <c r="P24" s="103">
        <f t="shared" si="16"/>
        <v>0</v>
      </c>
      <c r="Q24" s="103">
        <f t="shared" si="17"/>
        <v>0</v>
      </c>
      <c r="R24" s="103">
        <f t="shared" si="18"/>
        <v>0</v>
      </c>
      <c r="S24" s="103">
        <f t="shared" si="19"/>
        <v>0</v>
      </c>
      <c r="T24" s="103">
        <f t="shared" si="20"/>
        <v>0</v>
      </c>
      <c r="U24" s="103">
        <f>IF(C24="High",'[2]Implementation Services'!$K$2,IF(C24="Medium",'[2]Implementation Services'!$N$2,'[2]Implementation Services'!$Q$2))</f>
        <v>5</v>
      </c>
      <c r="V24" s="108"/>
      <c r="W24" s="122"/>
    </row>
    <row r="25" spans="1:23" s="12" customFormat="1" ht="75" customHeight="1" x14ac:dyDescent="0.2">
      <c r="A25" s="98" t="s">
        <v>224</v>
      </c>
      <c r="B25" s="107" t="s">
        <v>192</v>
      </c>
      <c r="C25" s="99" t="s">
        <v>179</v>
      </c>
      <c r="D25" s="100" t="s">
        <v>196</v>
      </c>
      <c r="E25" s="101"/>
      <c r="F25" s="102" t="s">
        <v>62</v>
      </c>
      <c r="G25" s="102" t="s">
        <v>62</v>
      </c>
      <c r="H25" s="102" t="s">
        <v>62</v>
      </c>
      <c r="I25" s="103">
        <f t="shared" si="9"/>
        <v>0</v>
      </c>
      <c r="J25" s="103">
        <f t="shared" si="10"/>
        <v>0</v>
      </c>
      <c r="K25" s="103">
        <f t="shared" si="11"/>
        <v>0</v>
      </c>
      <c r="L25" s="103">
        <f t="shared" si="12"/>
        <v>0</v>
      </c>
      <c r="M25" s="103">
        <f t="shared" si="13"/>
        <v>0</v>
      </c>
      <c r="N25" s="103">
        <f t="shared" si="14"/>
        <v>0</v>
      </c>
      <c r="O25" s="103">
        <f t="shared" si="15"/>
        <v>0</v>
      </c>
      <c r="P25" s="103">
        <f t="shared" si="16"/>
        <v>0</v>
      </c>
      <c r="Q25" s="103">
        <f t="shared" si="17"/>
        <v>0</v>
      </c>
      <c r="R25" s="103">
        <f t="shared" si="18"/>
        <v>0</v>
      </c>
      <c r="S25" s="103">
        <f t="shared" si="19"/>
        <v>0</v>
      </c>
      <c r="T25" s="103">
        <f t="shared" si="20"/>
        <v>0</v>
      </c>
      <c r="U25" s="103">
        <f>IF(C25="High",'[2]Implementation Services'!$K$2,IF(C25="Medium",'[2]Implementation Services'!$N$2,'[2]Implementation Services'!$Q$2))</f>
        <v>1</v>
      </c>
      <c r="V25" s="108"/>
      <c r="W25" s="122"/>
    </row>
    <row r="26" spans="1:23" s="12" customFormat="1" ht="75" customHeight="1" x14ac:dyDescent="0.2">
      <c r="A26" s="98" t="s">
        <v>225</v>
      </c>
      <c r="B26" s="107" t="s">
        <v>197</v>
      </c>
      <c r="C26" s="99" t="s">
        <v>60</v>
      </c>
      <c r="D26" s="100" t="s">
        <v>170</v>
      </c>
      <c r="E26" s="101"/>
      <c r="F26" s="102" t="s">
        <v>62</v>
      </c>
      <c r="G26" s="102" t="s">
        <v>62</v>
      </c>
      <c r="H26" s="102" t="s">
        <v>62</v>
      </c>
      <c r="I26" s="103">
        <f t="shared" si="9"/>
        <v>0</v>
      </c>
      <c r="J26" s="103">
        <f t="shared" si="10"/>
        <v>0</v>
      </c>
      <c r="K26" s="103">
        <f t="shared" si="11"/>
        <v>0</v>
      </c>
      <c r="L26" s="103">
        <f t="shared" si="12"/>
        <v>0</v>
      </c>
      <c r="M26" s="103">
        <f t="shared" si="13"/>
        <v>0</v>
      </c>
      <c r="N26" s="103">
        <f t="shared" si="14"/>
        <v>0</v>
      </c>
      <c r="O26" s="103">
        <f t="shared" si="15"/>
        <v>0</v>
      </c>
      <c r="P26" s="103">
        <f t="shared" si="16"/>
        <v>0</v>
      </c>
      <c r="Q26" s="103">
        <f t="shared" si="17"/>
        <v>0</v>
      </c>
      <c r="R26" s="103">
        <f t="shared" si="18"/>
        <v>0</v>
      </c>
      <c r="S26" s="103">
        <f t="shared" si="19"/>
        <v>0</v>
      </c>
      <c r="T26" s="103">
        <f t="shared" si="20"/>
        <v>0</v>
      </c>
      <c r="U26" s="103">
        <f>IF(C26="High",'[2]Implementation Services'!$K$2,IF(C26="Medium",'[2]Implementation Services'!$N$2,'[2]Implementation Services'!$Q$2))</f>
        <v>3</v>
      </c>
      <c r="V26" s="108"/>
      <c r="W26" s="122"/>
    </row>
    <row r="27" spans="1:23" s="12" customFormat="1" ht="75" customHeight="1" x14ac:dyDescent="0.2">
      <c r="A27" s="98" t="s">
        <v>226</v>
      </c>
      <c r="B27" s="107" t="s">
        <v>197</v>
      </c>
      <c r="C27" s="99" t="s">
        <v>60</v>
      </c>
      <c r="D27" s="100" t="s">
        <v>171</v>
      </c>
      <c r="E27" s="101"/>
      <c r="F27" s="102" t="s">
        <v>62</v>
      </c>
      <c r="G27" s="102" t="s">
        <v>62</v>
      </c>
      <c r="H27" s="102" t="s">
        <v>62</v>
      </c>
      <c r="I27" s="103">
        <f t="shared" si="9"/>
        <v>0</v>
      </c>
      <c r="J27" s="103">
        <f t="shared" si="10"/>
        <v>0</v>
      </c>
      <c r="K27" s="103">
        <f t="shared" si="11"/>
        <v>0</v>
      </c>
      <c r="L27" s="103">
        <f t="shared" si="12"/>
        <v>0</v>
      </c>
      <c r="M27" s="103">
        <f t="shared" si="13"/>
        <v>0</v>
      </c>
      <c r="N27" s="103">
        <f t="shared" si="14"/>
        <v>0</v>
      </c>
      <c r="O27" s="103">
        <f t="shared" si="15"/>
        <v>0</v>
      </c>
      <c r="P27" s="103">
        <f t="shared" si="16"/>
        <v>0</v>
      </c>
      <c r="Q27" s="103">
        <f t="shared" si="17"/>
        <v>0</v>
      </c>
      <c r="R27" s="103">
        <f t="shared" si="18"/>
        <v>0</v>
      </c>
      <c r="S27" s="103">
        <f t="shared" si="19"/>
        <v>0</v>
      </c>
      <c r="T27" s="103">
        <f t="shared" si="20"/>
        <v>0</v>
      </c>
      <c r="U27" s="103">
        <f>IF(C27="High",'[2]Implementation Services'!$K$2,IF(C27="Medium",'[2]Implementation Services'!$N$2,'[2]Implementation Services'!$Q$2))</f>
        <v>3</v>
      </c>
      <c r="V27" s="108"/>
      <c r="W27" s="122"/>
    </row>
    <row r="28" spans="1:23" s="12" customFormat="1" ht="75" customHeight="1" x14ac:dyDescent="0.2">
      <c r="A28" s="98" t="s">
        <v>227</v>
      </c>
      <c r="B28" s="107" t="s">
        <v>197</v>
      </c>
      <c r="C28" s="99" t="s">
        <v>64</v>
      </c>
      <c r="D28" s="100" t="s">
        <v>198</v>
      </c>
      <c r="E28" s="101"/>
      <c r="F28" s="102" t="s">
        <v>62</v>
      </c>
      <c r="G28" s="102" t="s">
        <v>62</v>
      </c>
      <c r="H28" s="102" t="s">
        <v>62</v>
      </c>
      <c r="I28" s="103">
        <f t="shared" si="9"/>
        <v>0</v>
      </c>
      <c r="J28" s="103">
        <f t="shared" si="10"/>
        <v>0</v>
      </c>
      <c r="K28" s="103">
        <f t="shared" si="11"/>
        <v>0</v>
      </c>
      <c r="L28" s="103">
        <f t="shared" si="12"/>
        <v>0</v>
      </c>
      <c r="M28" s="103">
        <f t="shared" si="13"/>
        <v>0</v>
      </c>
      <c r="N28" s="103">
        <f t="shared" si="14"/>
        <v>0</v>
      </c>
      <c r="O28" s="103">
        <f t="shared" si="15"/>
        <v>0</v>
      </c>
      <c r="P28" s="103">
        <f t="shared" si="16"/>
        <v>0</v>
      </c>
      <c r="Q28" s="103">
        <f t="shared" si="17"/>
        <v>0</v>
      </c>
      <c r="R28" s="103">
        <f t="shared" si="18"/>
        <v>0</v>
      </c>
      <c r="S28" s="103">
        <f t="shared" si="19"/>
        <v>0</v>
      </c>
      <c r="T28" s="103">
        <f t="shared" si="20"/>
        <v>0</v>
      </c>
      <c r="U28" s="103">
        <f>IF(C28="High",'[2]Implementation Services'!$K$2,IF(C28="Medium",'[2]Implementation Services'!$N$2,'[2]Implementation Services'!$Q$2))</f>
        <v>5</v>
      </c>
      <c r="V28" s="108"/>
      <c r="W28" s="122"/>
    </row>
    <row r="29" spans="1:23" s="12" customFormat="1" ht="75" customHeight="1" x14ac:dyDescent="0.2">
      <c r="A29" s="98" t="s">
        <v>228</v>
      </c>
      <c r="B29" s="107" t="s">
        <v>199</v>
      </c>
      <c r="C29" s="99" t="s">
        <v>64</v>
      </c>
      <c r="D29" s="100" t="s">
        <v>180</v>
      </c>
      <c r="E29" s="101"/>
      <c r="F29" s="102" t="s">
        <v>62</v>
      </c>
      <c r="G29" s="102" t="s">
        <v>62</v>
      </c>
      <c r="H29" s="102" t="s">
        <v>62</v>
      </c>
      <c r="I29" s="103">
        <f t="shared" si="9"/>
        <v>0</v>
      </c>
      <c r="J29" s="103">
        <f t="shared" si="10"/>
        <v>0</v>
      </c>
      <c r="K29" s="103">
        <f t="shared" si="11"/>
        <v>0</v>
      </c>
      <c r="L29" s="103">
        <f t="shared" si="12"/>
        <v>0</v>
      </c>
      <c r="M29" s="103">
        <f t="shared" si="13"/>
        <v>0</v>
      </c>
      <c r="N29" s="103">
        <f t="shared" si="14"/>
        <v>0</v>
      </c>
      <c r="O29" s="103">
        <f t="shared" si="15"/>
        <v>0</v>
      </c>
      <c r="P29" s="103">
        <f t="shared" si="16"/>
        <v>0</v>
      </c>
      <c r="Q29" s="103">
        <f t="shared" si="17"/>
        <v>0</v>
      </c>
      <c r="R29" s="103">
        <f t="shared" si="18"/>
        <v>0</v>
      </c>
      <c r="S29" s="103">
        <f t="shared" si="19"/>
        <v>0</v>
      </c>
      <c r="T29" s="103">
        <f t="shared" si="20"/>
        <v>0</v>
      </c>
      <c r="U29" s="103">
        <f>IF(C29="High",'[2]Implementation Services'!$K$2,IF(C29="Medium",'[2]Implementation Services'!$N$2,'[2]Implementation Services'!$Q$2))</f>
        <v>5</v>
      </c>
      <c r="V29" s="108"/>
      <c r="W29" s="122"/>
    </row>
    <row r="30" spans="1:23" s="12" customFormat="1" ht="75" customHeight="1" x14ac:dyDescent="0.2">
      <c r="A30" s="98" t="s">
        <v>229</v>
      </c>
      <c r="B30" s="107" t="s">
        <v>199</v>
      </c>
      <c r="C30" s="99" t="s">
        <v>64</v>
      </c>
      <c r="D30" s="100" t="s">
        <v>172</v>
      </c>
      <c r="E30" s="101"/>
      <c r="F30" s="102" t="s">
        <v>62</v>
      </c>
      <c r="G30" s="102" t="s">
        <v>62</v>
      </c>
      <c r="H30" s="102" t="s">
        <v>62</v>
      </c>
      <c r="I30" s="103">
        <f t="shared" si="9"/>
        <v>0</v>
      </c>
      <c r="J30" s="103">
        <f t="shared" si="10"/>
        <v>0</v>
      </c>
      <c r="K30" s="103">
        <f t="shared" si="11"/>
        <v>0</v>
      </c>
      <c r="L30" s="103">
        <f t="shared" si="12"/>
        <v>0</v>
      </c>
      <c r="M30" s="103">
        <f t="shared" si="13"/>
        <v>0</v>
      </c>
      <c r="N30" s="103">
        <f t="shared" si="14"/>
        <v>0</v>
      </c>
      <c r="O30" s="103">
        <f t="shared" si="15"/>
        <v>0</v>
      </c>
      <c r="P30" s="103">
        <f t="shared" si="16"/>
        <v>0</v>
      </c>
      <c r="Q30" s="103">
        <f t="shared" si="17"/>
        <v>0</v>
      </c>
      <c r="R30" s="103">
        <f t="shared" si="18"/>
        <v>0</v>
      </c>
      <c r="S30" s="103">
        <f t="shared" si="19"/>
        <v>0</v>
      </c>
      <c r="T30" s="103">
        <f t="shared" si="20"/>
        <v>0</v>
      </c>
      <c r="U30" s="103">
        <f>IF(C30="High",'[2]Implementation Services'!$K$2,IF(C30="Medium",'[2]Implementation Services'!$N$2,'[2]Implementation Services'!$Q$2))</f>
        <v>5</v>
      </c>
      <c r="V30" s="108"/>
      <c r="W30" s="122"/>
    </row>
    <row r="31" spans="1:23" s="12" customFormat="1" ht="75" customHeight="1" x14ac:dyDescent="0.2">
      <c r="A31" s="98" t="s">
        <v>230</v>
      </c>
      <c r="B31" s="107" t="s">
        <v>199</v>
      </c>
      <c r="C31" s="99" t="s">
        <v>179</v>
      </c>
      <c r="D31" s="100" t="s">
        <v>173</v>
      </c>
      <c r="E31" s="101"/>
      <c r="F31" s="102" t="s">
        <v>62</v>
      </c>
      <c r="G31" s="102" t="s">
        <v>62</v>
      </c>
      <c r="H31" s="102" t="s">
        <v>62</v>
      </c>
      <c r="I31" s="103">
        <f t="shared" si="9"/>
        <v>0</v>
      </c>
      <c r="J31" s="103">
        <f t="shared" si="10"/>
        <v>0</v>
      </c>
      <c r="K31" s="103">
        <f t="shared" si="11"/>
        <v>0</v>
      </c>
      <c r="L31" s="103">
        <f t="shared" si="12"/>
        <v>0</v>
      </c>
      <c r="M31" s="103">
        <f t="shared" si="13"/>
        <v>0</v>
      </c>
      <c r="N31" s="103">
        <f t="shared" si="14"/>
        <v>0</v>
      </c>
      <c r="O31" s="103">
        <f t="shared" si="15"/>
        <v>0</v>
      </c>
      <c r="P31" s="103">
        <f t="shared" si="16"/>
        <v>0</v>
      </c>
      <c r="Q31" s="103">
        <f t="shared" si="17"/>
        <v>0</v>
      </c>
      <c r="R31" s="103">
        <f t="shared" si="18"/>
        <v>0</v>
      </c>
      <c r="S31" s="103">
        <f t="shared" si="19"/>
        <v>0</v>
      </c>
      <c r="T31" s="103">
        <f t="shared" si="20"/>
        <v>0</v>
      </c>
      <c r="U31" s="103">
        <f>IF(C31="High",'[2]Implementation Services'!$K$2,IF(C31="Medium",'[2]Implementation Services'!$N$2,'[2]Implementation Services'!$Q$2))</f>
        <v>1</v>
      </c>
      <c r="V31" s="108"/>
      <c r="W31" s="122"/>
    </row>
    <row r="32" spans="1:23" s="12" customFormat="1" ht="75" customHeight="1" x14ac:dyDescent="0.2">
      <c r="A32" s="98" t="s">
        <v>231</v>
      </c>
      <c r="B32" s="107" t="s">
        <v>199</v>
      </c>
      <c r="C32" s="99" t="s">
        <v>64</v>
      </c>
      <c r="D32" s="100" t="s">
        <v>174</v>
      </c>
      <c r="E32" s="101"/>
      <c r="F32" s="102" t="s">
        <v>62</v>
      </c>
      <c r="G32" s="102" t="s">
        <v>62</v>
      </c>
      <c r="H32" s="102" t="s">
        <v>62</v>
      </c>
      <c r="I32" s="103">
        <f t="shared" si="9"/>
        <v>0</v>
      </c>
      <c r="J32" s="103">
        <f t="shared" si="10"/>
        <v>0</v>
      </c>
      <c r="K32" s="103">
        <f t="shared" si="11"/>
        <v>0</v>
      </c>
      <c r="L32" s="103">
        <f t="shared" si="12"/>
        <v>0</v>
      </c>
      <c r="M32" s="103">
        <f t="shared" si="13"/>
        <v>0</v>
      </c>
      <c r="N32" s="103">
        <f t="shared" si="14"/>
        <v>0</v>
      </c>
      <c r="O32" s="103">
        <f t="shared" si="15"/>
        <v>0</v>
      </c>
      <c r="P32" s="103">
        <f t="shared" si="16"/>
        <v>0</v>
      </c>
      <c r="Q32" s="103">
        <f t="shared" si="17"/>
        <v>0</v>
      </c>
      <c r="R32" s="103">
        <f t="shared" si="18"/>
        <v>0</v>
      </c>
      <c r="S32" s="103">
        <f t="shared" si="19"/>
        <v>0</v>
      </c>
      <c r="T32" s="103">
        <f t="shared" si="20"/>
        <v>0</v>
      </c>
      <c r="U32" s="103">
        <f>IF(C32="High",'[2]Implementation Services'!$K$2,IF(C32="Medium",'[2]Implementation Services'!$N$2,'[2]Implementation Services'!$Q$2))</f>
        <v>5</v>
      </c>
      <c r="V32" s="108"/>
      <c r="W32" s="122"/>
    </row>
    <row r="33" spans="1:23" s="12" customFormat="1" ht="75" customHeight="1" x14ac:dyDescent="0.2">
      <c r="A33" s="98" t="s">
        <v>232</v>
      </c>
      <c r="B33" s="107" t="s">
        <v>199</v>
      </c>
      <c r="C33" s="99" t="s">
        <v>64</v>
      </c>
      <c r="D33" s="100" t="s">
        <v>161</v>
      </c>
      <c r="E33" s="101"/>
      <c r="F33" s="102" t="s">
        <v>62</v>
      </c>
      <c r="G33" s="102" t="s">
        <v>62</v>
      </c>
      <c r="H33" s="102" t="s">
        <v>62</v>
      </c>
      <c r="I33" s="103">
        <f t="shared" si="9"/>
        <v>0</v>
      </c>
      <c r="J33" s="103">
        <f t="shared" si="10"/>
        <v>0</v>
      </c>
      <c r="K33" s="103">
        <f t="shared" si="11"/>
        <v>0</v>
      </c>
      <c r="L33" s="103">
        <f t="shared" si="12"/>
        <v>0</v>
      </c>
      <c r="M33" s="103">
        <f t="shared" si="13"/>
        <v>0</v>
      </c>
      <c r="N33" s="103">
        <f t="shared" si="14"/>
        <v>0</v>
      </c>
      <c r="O33" s="103">
        <f t="shared" si="15"/>
        <v>0</v>
      </c>
      <c r="P33" s="103">
        <f t="shared" si="16"/>
        <v>0</v>
      </c>
      <c r="Q33" s="103">
        <f t="shared" si="17"/>
        <v>0</v>
      </c>
      <c r="R33" s="103">
        <f t="shared" si="18"/>
        <v>0</v>
      </c>
      <c r="S33" s="103">
        <f t="shared" si="19"/>
        <v>0</v>
      </c>
      <c r="T33" s="103">
        <f t="shared" si="20"/>
        <v>0</v>
      </c>
      <c r="U33" s="103">
        <f>IF(C33="High",'[2]Implementation Services'!$K$2,IF(C33="Medium",'[2]Implementation Services'!$N$2,'[2]Implementation Services'!$Q$2))</f>
        <v>5</v>
      </c>
      <c r="V33" s="108"/>
      <c r="W33" s="122"/>
    </row>
    <row r="34" spans="1:23" s="12" customFormat="1" ht="75" customHeight="1" x14ac:dyDescent="0.2">
      <c r="A34" s="98" t="s">
        <v>233</v>
      </c>
      <c r="B34" s="107" t="s">
        <v>200</v>
      </c>
      <c r="C34" s="99" t="s">
        <v>64</v>
      </c>
      <c r="D34" s="100" t="s">
        <v>201</v>
      </c>
      <c r="E34" s="101"/>
      <c r="F34" s="102" t="s">
        <v>62</v>
      </c>
      <c r="G34" s="102" t="s">
        <v>62</v>
      </c>
      <c r="H34" s="102" t="s">
        <v>62</v>
      </c>
      <c r="I34" s="103">
        <f t="shared" si="9"/>
        <v>0</v>
      </c>
      <c r="J34" s="103">
        <f t="shared" si="10"/>
        <v>0</v>
      </c>
      <c r="K34" s="103">
        <f t="shared" si="11"/>
        <v>0</v>
      </c>
      <c r="L34" s="103">
        <f t="shared" si="12"/>
        <v>0</v>
      </c>
      <c r="M34" s="103">
        <f t="shared" si="13"/>
        <v>0</v>
      </c>
      <c r="N34" s="103">
        <f t="shared" si="14"/>
        <v>0</v>
      </c>
      <c r="O34" s="103">
        <f t="shared" si="15"/>
        <v>0</v>
      </c>
      <c r="P34" s="103">
        <f t="shared" si="16"/>
        <v>0</v>
      </c>
      <c r="Q34" s="103">
        <f t="shared" si="17"/>
        <v>0</v>
      </c>
      <c r="R34" s="103">
        <f t="shared" si="18"/>
        <v>0</v>
      </c>
      <c r="S34" s="103">
        <f t="shared" si="19"/>
        <v>0</v>
      </c>
      <c r="T34" s="103">
        <f t="shared" si="20"/>
        <v>0</v>
      </c>
      <c r="U34" s="103">
        <f>IF(C34="High",'[2]Implementation Services'!$K$2,IF(C34="Medium",'[2]Implementation Services'!$N$2,'[2]Implementation Services'!$Q$2))</f>
        <v>5</v>
      </c>
      <c r="V34" s="108"/>
      <c r="W34" s="122"/>
    </row>
    <row r="35" spans="1:23" s="12" customFormat="1" ht="75" customHeight="1" x14ac:dyDescent="0.2">
      <c r="A35" s="98" t="s">
        <v>234</v>
      </c>
      <c r="B35" s="107" t="s">
        <v>200</v>
      </c>
      <c r="C35" s="99" t="s">
        <v>64</v>
      </c>
      <c r="D35" s="100" t="s">
        <v>202</v>
      </c>
      <c r="E35" s="101"/>
      <c r="F35" s="102" t="s">
        <v>62</v>
      </c>
      <c r="G35" s="102" t="s">
        <v>62</v>
      </c>
      <c r="H35" s="102" t="s">
        <v>62</v>
      </c>
      <c r="I35" s="103">
        <f t="shared" si="9"/>
        <v>0</v>
      </c>
      <c r="J35" s="103">
        <f t="shared" si="10"/>
        <v>0</v>
      </c>
      <c r="K35" s="103">
        <f t="shared" si="11"/>
        <v>0</v>
      </c>
      <c r="L35" s="103">
        <f t="shared" si="12"/>
        <v>0</v>
      </c>
      <c r="M35" s="103">
        <f t="shared" si="13"/>
        <v>0</v>
      </c>
      <c r="N35" s="103">
        <f t="shared" si="14"/>
        <v>0</v>
      </c>
      <c r="O35" s="103">
        <f t="shared" si="15"/>
        <v>0</v>
      </c>
      <c r="P35" s="103">
        <f t="shared" si="16"/>
        <v>0</v>
      </c>
      <c r="Q35" s="103">
        <f t="shared" si="17"/>
        <v>0</v>
      </c>
      <c r="R35" s="103">
        <f t="shared" si="18"/>
        <v>0</v>
      </c>
      <c r="S35" s="103">
        <f t="shared" si="19"/>
        <v>0</v>
      </c>
      <c r="T35" s="103">
        <f t="shared" si="20"/>
        <v>0</v>
      </c>
      <c r="U35" s="103">
        <f>IF(C35="High",'[2]Implementation Services'!$K$2,IF(C35="Medium",'[2]Implementation Services'!$N$2,'[2]Implementation Services'!$Q$2))</f>
        <v>5</v>
      </c>
      <c r="V35" s="108"/>
      <c r="W35" s="122"/>
    </row>
    <row r="36" spans="1:23" s="12" customFormat="1" ht="75" customHeight="1" x14ac:dyDescent="0.2">
      <c r="A36" s="98" t="s">
        <v>235</v>
      </c>
      <c r="B36" s="107" t="s">
        <v>200</v>
      </c>
      <c r="C36" s="99" t="s">
        <v>60</v>
      </c>
      <c r="D36" s="100" t="s">
        <v>187</v>
      </c>
      <c r="E36" s="101"/>
      <c r="F36" s="102" t="s">
        <v>62</v>
      </c>
      <c r="G36" s="102" t="s">
        <v>62</v>
      </c>
      <c r="H36" s="102" t="s">
        <v>62</v>
      </c>
      <c r="I36" s="103">
        <f t="shared" si="9"/>
        <v>0</v>
      </c>
      <c r="J36" s="103">
        <f t="shared" si="10"/>
        <v>0</v>
      </c>
      <c r="K36" s="103">
        <f t="shared" si="11"/>
        <v>0</v>
      </c>
      <c r="L36" s="103">
        <f t="shared" si="12"/>
        <v>0</v>
      </c>
      <c r="M36" s="103">
        <f t="shared" si="13"/>
        <v>0</v>
      </c>
      <c r="N36" s="103">
        <f t="shared" si="14"/>
        <v>0</v>
      </c>
      <c r="O36" s="103">
        <f t="shared" si="15"/>
        <v>0</v>
      </c>
      <c r="P36" s="103">
        <f t="shared" si="16"/>
        <v>0</v>
      </c>
      <c r="Q36" s="103">
        <f t="shared" si="17"/>
        <v>0</v>
      </c>
      <c r="R36" s="103">
        <f t="shared" si="18"/>
        <v>0</v>
      </c>
      <c r="S36" s="103">
        <f t="shared" si="19"/>
        <v>0</v>
      </c>
      <c r="T36" s="103">
        <f t="shared" si="20"/>
        <v>0</v>
      </c>
      <c r="U36" s="103">
        <f>IF(C36="High",'[2]Implementation Services'!$K$2,IF(C36="Medium",'[2]Implementation Services'!$N$2,'[2]Implementation Services'!$Q$2))</f>
        <v>3</v>
      </c>
      <c r="V36" s="108"/>
      <c r="W36" s="122"/>
    </row>
    <row r="37" spans="1:23" s="12" customFormat="1" ht="75" customHeight="1" x14ac:dyDescent="0.2">
      <c r="A37" s="98" t="s">
        <v>236</v>
      </c>
      <c r="B37" s="107" t="s">
        <v>200</v>
      </c>
      <c r="C37" s="99" t="s">
        <v>60</v>
      </c>
      <c r="D37" s="100" t="s">
        <v>176</v>
      </c>
      <c r="E37" s="101"/>
      <c r="F37" s="102" t="s">
        <v>62</v>
      </c>
      <c r="G37" s="102" t="s">
        <v>62</v>
      </c>
      <c r="H37" s="102" t="s">
        <v>62</v>
      </c>
      <c r="I37" s="103">
        <f t="shared" si="9"/>
        <v>0</v>
      </c>
      <c r="J37" s="103">
        <f t="shared" si="10"/>
        <v>0</v>
      </c>
      <c r="K37" s="103">
        <f t="shared" si="11"/>
        <v>0</v>
      </c>
      <c r="L37" s="103">
        <f t="shared" si="12"/>
        <v>0</v>
      </c>
      <c r="M37" s="103">
        <f t="shared" si="13"/>
        <v>0</v>
      </c>
      <c r="N37" s="103">
        <f t="shared" si="14"/>
        <v>0</v>
      </c>
      <c r="O37" s="103">
        <f t="shared" si="15"/>
        <v>0</v>
      </c>
      <c r="P37" s="103">
        <f t="shared" si="16"/>
        <v>0</v>
      </c>
      <c r="Q37" s="103">
        <f t="shared" si="17"/>
        <v>0</v>
      </c>
      <c r="R37" s="103">
        <f t="shared" si="18"/>
        <v>0</v>
      </c>
      <c r="S37" s="103">
        <f t="shared" si="19"/>
        <v>0</v>
      </c>
      <c r="T37" s="103">
        <f t="shared" si="20"/>
        <v>0</v>
      </c>
      <c r="U37" s="103">
        <f>IF(C37="High",'[2]Implementation Services'!$K$2,IF(C37="Medium",'[2]Implementation Services'!$N$2,'[2]Implementation Services'!$Q$2))</f>
        <v>3</v>
      </c>
      <c r="V37" s="108"/>
      <c r="W37" s="122"/>
    </row>
    <row r="38" spans="1:23" s="12" customFormat="1" ht="75" customHeight="1" x14ac:dyDescent="0.2">
      <c r="A38" s="98" t="s">
        <v>237</v>
      </c>
      <c r="B38" s="107" t="s">
        <v>203</v>
      </c>
      <c r="C38" s="99" t="s">
        <v>179</v>
      </c>
      <c r="D38" s="100" t="s">
        <v>183</v>
      </c>
      <c r="E38" s="101"/>
      <c r="F38" s="102" t="s">
        <v>62</v>
      </c>
      <c r="G38" s="102" t="s">
        <v>62</v>
      </c>
      <c r="H38" s="102" t="s">
        <v>62</v>
      </c>
      <c r="I38" s="103">
        <f t="shared" si="9"/>
        <v>0</v>
      </c>
      <c r="J38" s="103">
        <f t="shared" si="10"/>
        <v>0</v>
      </c>
      <c r="K38" s="103">
        <f t="shared" si="11"/>
        <v>0</v>
      </c>
      <c r="L38" s="103">
        <f t="shared" si="12"/>
        <v>0</v>
      </c>
      <c r="M38" s="103">
        <f t="shared" si="13"/>
        <v>0</v>
      </c>
      <c r="N38" s="103">
        <f t="shared" si="14"/>
        <v>0</v>
      </c>
      <c r="O38" s="103">
        <f t="shared" si="15"/>
        <v>0</v>
      </c>
      <c r="P38" s="103">
        <f t="shared" si="16"/>
        <v>0</v>
      </c>
      <c r="Q38" s="103">
        <f t="shared" si="17"/>
        <v>0</v>
      </c>
      <c r="R38" s="103">
        <f t="shared" si="18"/>
        <v>0</v>
      </c>
      <c r="S38" s="103">
        <f t="shared" si="19"/>
        <v>0</v>
      </c>
      <c r="T38" s="103">
        <f t="shared" si="20"/>
        <v>0</v>
      </c>
      <c r="U38" s="103">
        <f>IF(C38="High",'[2]Implementation Services'!$K$2,IF(C38="Medium",'[2]Implementation Services'!$N$2,'[2]Implementation Services'!$Q$2))</f>
        <v>1</v>
      </c>
      <c r="V38" s="108"/>
      <c r="W38" s="122"/>
    </row>
    <row r="39" spans="1:23" s="12" customFormat="1" ht="75" customHeight="1" x14ac:dyDescent="0.2">
      <c r="A39" s="98" t="s">
        <v>238</v>
      </c>
      <c r="B39" s="107" t="s">
        <v>203</v>
      </c>
      <c r="C39" s="99" t="s">
        <v>64</v>
      </c>
      <c r="D39" s="100" t="s">
        <v>162</v>
      </c>
      <c r="E39" s="101"/>
      <c r="F39" s="102" t="s">
        <v>62</v>
      </c>
      <c r="G39" s="102" t="s">
        <v>62</v>
      </c>
      <c r="H39" s="102" t="s">
        <v>62</v>
      </c>
      <c r="I39" s="103">
        <f t="shared" si="9"/>
        <v>0</v>
      </c>
      <c r="J39" s="103">
        <f t="shared" si="10"/>
        <v>0</v>
      </c>
      <c r="K39" s="103">
        <f t="shared" si="11"/>
        <v>0</v>
      </c>
      <c r="L39" s="103">
        <f t="shared" si="12"/>
        <v>0</v>
      </c>
      <c r="M39" s="103">
        <f t="shared" si="13"/>
        <v>0</v>
      </c>
      <c r="N39" s="103">
        <f t="shared" si="14"/>
        <v>0</v>
      </c>
      <c r="O39" s="103">
        <f t="shared" si="15"/>
        <v>0</v>
      </c>
      <c r="P39" s="103">
        <f t="shared" si="16"/>
        <v>0</v>
      </c>
      <c r="Q39" s="103">
        <f t="shared" si="17"/>
        <v>0</v>
      </c>
      <c r="R39" s="103">
        <f t="shared" si="18"/>
        <v>0</v>
      </c>
      <c r="S39" s="103">
        <f t="shared" si="19"/>
        <v>0</v>
      </c>
      <c r="T39" s="103">
        <f t="shared" si="20"/>
        <v>0</v>
      </c>
      <c r="U39" s="103">
        <f>IF(C39="High",'[2]Implementation Services'!$K$2,IF(C39="Medium",'[2]Implementation Services'!$N$2,'[2]Implementation Services'!$Q$2))</f>
        <v>5</v>
      </c>
      <c r="V39" s="108"/>
      <c r="W39" s="122"/>
    </row>
    <row r="40" spans="1:23" ht="18.75" x14ac:dyDescent="0.3">
      <c r="A40" s="115" t="s">
        <v>158</v>
      </c>
      <c r="B40" s="115"/>
      <c r="C40" s="116"/>
      <c r="D40" s="117"/>
      <c r="E40" s="123"/>
      <c r="F40" s="123"/>
      <c r="G40" s="124"/>
      <c r="H40" s="124"/>
      <c r="I40" s="120">
        <f t="shared" ref="I40:U40" si="21">SUM(I4:I39)</f>
        <v>0</v>
      </c>
      <c r="J40" s="120">
        <f t="shared" si="21"/>
        <v>0</v>
      </c>
      <c r="K40" s="120">
        <f t="shared" si="21"/>
        <v>0</v>
      </c>
      <c r="L40" s="120">
        <f t="shared" si="21"/>
        <v>0</v>
      </c>
      <c r="M40" s="120">
        <f t="shared" si="21"/>
        <v>0</v>
      </c>
      <c r="N40" s="120">
        <f t="shared" si="21"/>
        <v>0</v>
      </c>
      <c r="O40" s="120">
        <f t="shared" si="21"/>
        <v>0</v>
      </c>
      <c r="P40" s="120">
        <f t="shared" si="21"/>
        <v>0</v>
      </c>
      <c r="Q40" s="120">
        <f t="shared" si="21"/>
        <v>0</v>
      </c>
      <c r="R40" s="120">
        <f t="shared" si="21"/>
        <v>0</v>
      </c>
      <c r="S40" s="120">
        <f t="shared" si="21"/>
        <v>0</v>
      </c>
      <c r="T40" s="120">
        <f t="shared" si="21"/>
        <v>0</v>
      </c>
      <c r="U40" s="120">
        <f t="shared" si="21"/>
        <v>136</v>
      </c>
      <c r="V40" s="121"/>
    </row>
  </sheetData>
  <sheetProtection algorithmName="SHA-512" hashValue="YmAZLdfkX0to1QFJqdF7qN1gMpGF7f3/roDeei34kfUlpYg7u6ugO6itDjKFkWYRMxLq3B1GphKZvdCf/aaLpA==" saltValue="zU/JB2G2BAsIdoWXKtEe4g==" spinCount="100000" sheet="1" selectLockedCells="1"/>
  <sortState xmlns:xlrd2="http://schemas.microsoft.com/office/spreadsheetml/2017/richdata2" ref="A4:W39">
    <sortCondition ref="B4:B39"/>
    <sortCondition ref="A4:A39"/>
  </sortState>
  <mergeCells count="1">
    <mergeCell ref="F2:H2"/>
  </mergeCells>
  <phoneticPr fontId="34" type="noConversion"/>
  <conditionalFormatting sqref="C1:C39">
    <cfRule type="cellIs" dxfId="18" priority="1" operator="equal">
      <formula>"Not Needed"</formula>
    </cfRule>
    <cfRule type="cellIs" dxfId="17" priority="2" operator="equal">
      <formula>"Minimal"</formula>
    </cfRule>
    <cfRule type="cellIs" dxfId="16" priority="6" operator="equal">
      <formula>"Advantageous"</formula>
    </cfRule>
  </conditionalFormatting>
  <conditionalFormatting sqref="C1:C1048576">
    <cfRule type="cellIs" dxfId="15" priority="13" stopIfTrue="1" operator="equal">
      <formula>"Extremely Advantageous"</formula>
    </cfRule>
    <cfRule type="cellIs" dxfId="14" priority="14" stopIfTrue="1" operator="equal">
      <formula>"Highly Advantageous"</formula>
    </cfRule>
  </conditionalFormatting>
  <conditionalFormatting sqref="C4:C39 F4:H39">
    <cfRule type="cellIs" dxfId="13" priority="16" stopIfTrue="1" operator="equal">
      <formula>"Exception"</formula>
    </cfRule>
  </conditionalFormatting>
  <conditionalFormatting sqref="C4:C39">
    <cfRule type="cellIs" dxfId="12" priority="3" stopIfTrue="1" operator="equal">
      <formula>"Extremely Advantageous"</formula>
    </cfRule>
    <cfRule type="cellIs" dxfId="11" priority="4" stopIfTrue="1" operator="equal">
      <formula>"Highly Advantageous"</formula>
    </cfRule>
    <cfRule type="cellIs" dxfId="10" priority="5" stopIfTrue="1" operator="equal">
      <formula>"High"</formula>
    </cfRule>
    <cfRule type="cellIs" dxfId="9" priority="9" stopIfTrue="1" operator="equal">
      <formula>"Select from Drop Down List"</formula>
    </cfRule>
  </conditionalFormatting>
  <conditionalFormatting sqref="C4:C1048576">
    <cfRule type="cellIs" dxfId="8" priority="10" operator="equal">
      <formula>"Advantageous"</formula>
    </cfRule>
    <cfRule type="cellIs" dxfId="7" priority="11" operator="equal">
      <formula>"Not Needed"</formula>
    </cfRule>
    <cfRule type="cellIs" dxfId="6" priority="12" operator="equal">
      <formula>"Minimal"</formula>
    </cfRule>
  </conditionalFormatting>
  <conditionalFormatting sqref="E4:E39">
    <cfRule type="expression" dxfId="5" priority="15" stopIfTrue="1">
      <formula>#REF!="YES-partially meets"</formula>
    </cfRule>
  </conditionalFormatting>
  <conditionalFormatting sqref="F64493:F64915">
    <cfRule type="cellIs" dxfId="4" priority="261" stopIfTrue="1" operator="equal">
      <formula>"Y"</formula>
    </cfRule>
  </conditionalFormatting>
  <conditionalFormatting sqref="F4:H39 F1:H1">
    <cfRule type="cellIs" dxfId="3" priority="255" stopIfTrue="1" operator="equal">
      <formula>"Select from Drop Down List"</formula>
    </cfRule>
  </conditionalFormatting>
  <conditionalFormatting sqref="G40:H64492">
    <cfRule type="cellIs" dxfId="2" priority="94" stopIfTrue="1" operator="equal">
      <formula>"Select from Drop Down List"</formula>
    </cfRule>
  </conditionalFormatting>
  <conditionalFormatting sqref="G3:W3">
    <cfRule type="cellIs" dxfId="1" priority="17" stopIfTrue="1" operator="equal">
      <formula>"Select from Drop Down List"</formula>
    </cfRule>
  </conditionalFormatting>
  <conditionalFormatting sqref="I64493:I1048576">
    <cfRule type="cellIs" dxfId="0" priority="257"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2" xr:uid="{EB650D18-A005-4C64-8E16-8E140F29554C}"/>
    <dataValidation type="list" allowBlank="1" showInputMessage="1" showErrorMessage="1" promptTitle="Solution Type" prompt="Responders must select one of the types from the drop-down list." sqref="C2" xr:uid="{3AB461A1-69CD-4DBF-B4D4-5638070240D4}">
      <formula1>"Cloud, Hybrid, On-premise only"</formula1>
    </dataValidation>
    <dataValidation type="list" allowBlank="1" showInputMessage="1" showErrorMessage="1" errorTitle="Invalid specification type" error="Please enter a Specification type from the drop-down list." sqref="C4:C39" xr:uid="{508E1C97-C30B-45E2-A691-B9E995F82D8A}">
      <formula1>"High, Medium, Low"</formula1>
    </dataValidation>
    <dataValidation type="list" allowBlank="1" showInputMessage="1" showErrorMessage="1" sqref="F4:F39" xr:uid="{AC03C7DA-33D0-4BF4-9C7B-45E64D0D51DE}">
      <formula1>"Select from drop down list, YES-Fully meets, YES-Partially meets, NO-Does not meet"</formula1>
    </dataValidation>
    <dataValidation type="list" allowBlank="1" showInputMessage="1" showErrorMessage="1" sqref="G4:G39" xr:uid="{CCCECC2F-0B8A-4CE8-968C-458FA1D5A543}">
      <formula1>"Select from drop down list, Production, Development, Roadmap, Not in any environment"</formula1>
    </dataValidation>
    <dataValidation type="list" allowBlank="1" showInputMessage="1" showErrorMessage="1" sqref="H4:H39" xr:uid="{C2A19B8F-1D9E-4A87-8458-BD5562CD9257}">
      <formula1>"Select from drop down list, Base Pkg, Addl Module, 3rd Party, Configuration, Customization"</formula1>
    </dataValidation>
  </dataValidations>
  <pageMargins left="0.7" right="0.7" top="0.75" bottom="0.75" header="0.3" footer="0.3"/>
  <pageSetup paperSize="17" scale="63" fitToHeight="0" orientation="landscape" r:id="rId1"/>
  <headerFooter>
    <oddHeader>&amp;L&amp;F&amp;R&amp;A</oddHeader>
    <oddFooter>&amp;L&amp;D&amp;C&amp;A&amp;RPage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B8B8EC0FDDBC40A53FC2074D166C2E" ma:contentTypeVersion="12" ma:contentTypeDescription="Create a new document." ma:contentTypeScope="" ma:versionID="31355276a084861eea57782cc278eb70">
  <xsd:schema xmlns:xsd="http://www.w3.org/2001/XMLSchema" xmlns:xs="http://www.w3.org/2001/XMLSchema" xmlns:p="http://schemas.microsoft.com/office/2006/metadata/properties" xmlns:ns2="b90e0e97-9303-4e06-97b0-04fb3f8d8446" xmlns:ns3="908e6164-8d9c-4f2d-86b3-3d8dd9d29c75" targetNamespace="http://schemas.microsoft.com/office/2006/metadata/properties" ma:root="true" ma:fieldsID="cb306869d78f5e6a18cfd1ded7762cb0" ns2:_="" ns3:_="">
    <xsd:import namespace="b90e0e97-9303-4e06-97b0-04fb3f8d8446"/>
    <xsd:import namespace="908e6164-8d9c-4f2d-86b3-3d8dd9d29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e0e97-9303-4e06-97b0-04fb3f8d8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e6164-8d9c-4f2d-86b3-3d8dd9d29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e0e97-9303-4e06-97b0-04fb3f8d84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863FB-4B19-4485-BEDE-F43DC52F2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e0e97-9303-4e06-97b0-04fb3f8d8446"/>
    <ds:schemaRef ds:uri="908e6164-8d9c-4f2d-86b3-3d8dd9d29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FAE55-7453-4CE3-B849-74B2166CE791}">
  <ds:schemaRefs>
    <ds:schemaRef ds:uri="http://schemas.microsoft.com/office/2006/metadata/properties"/>
    <ds:schemaRef ds:uri="http://schemas.microsoft.com/office/infopath/2007/PartnerControls"/>
    <ds:schemaRef ds:uri="b90e0e97-9303-4e06-97b0-04fb3f8d8446"/>
  </ds:schemaRefs>
</ds:datastoreItem>
</file>

<file path=customXml/itemProps3.xml><?xml version="1.0" encoding="utf-8"?>
<ds:datastoreItem xmlns:ds="http://schemas.openxmlformats.org/officeDocument/2006/customXml" ds:itemID="{F516B0F2-E5DC-4731-9673-9AC1D1051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Scoring Summary- HIDE</vt:lpstr>
      <vt:lpstr>Functional Requirement Instruct</vt:lpstr>
      <vt:lpstr>DoITS Requirements </vt:lpstr>
      <vt:lpstr>Business Requirements  </vt:lpstr>
      <vt:lpstr>'Business Requirements  '!Print_Area</vt:lpstr>
      <vt:lpstr>'Functional Requirement Instruct'!Print_Area</vt:lpstr>
      <vt:lpstr>'Business Requirements  '!Print_Titles</vt:lpstr>
      <vt:lpstr>'DoITS Requirements '!Print_Titles</vt:lpstr>
    </vt:vector>
  </TitlesOfParts>
  <Manager/>
  <Company>Gwinnett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Laurie</dc:creator>
  <cp:keywords/>
  <dc:description/>
  <cp:lastModifiedBy>Tonelli, Kelly</cp:lastModifiedBy>
  <cp:revision/>
  <dcterms:created xsi:type="dcterms:W3CDTF">2019-10-16T12:57:30Z</dcterms:created>
  <dcterms:modified xsi:type="dcterms:W3CDTF">2025-10-20T15:59:20Z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0x01010075B8B8EC0FDDBC40A53FC2074D166C2E</vt:lpwstr>
  </property>
  <property fmtid="{D5CDD505-2E9C-101B-9397-08002B2CF9AE}" pid="3" name="MediaServiceImageTags">
    <vt:lpwstr/>
  </property>
</Properties>
</file>